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ml.chartshapes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5.xml" ContentType="application/vnd.openxmlformats-officedocument.themeOverrid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6.xml" ContentType="application/vnd.openxmlformats-officedocument.themeOverrid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7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vinicius/Google Drive/Grupo Mercado/Regressao/"/>
    </mc:Choice>
  </mc:AlternateContent>
  <xr:revisionPtr revIDLastSave="0" documentId="13_ncr:1_{45760D1E-BFE1-0F4E-B2D2-91C49F498427}" xr6:coauthVersionLast="45" xr6:coauthVersionMax="45" xr10:uidLastSave="{00000000-0000-0000-0000-000000000000}"/>
  <bookViews>
    <workbookView xWindow="0" yWindow="0" windowWidth="28800" windowHeight="18000" firstSheet="3" activeTab="10" xr2:uid="{00000000-000D-0000-FFFF-FFFF00000000}"/>
  </bookViews>
  <sheets>
    <sheet name="Penn" sheetId="1" r:id="rId1"/>
    <sheet name="MDIC" sheetId="3" r:id="rId2"/>
    <sheet name="Comercio_Exterior" sheetId="9" r:id="rId3"/>
    <sheet name="Comercio_Exterior_por_Mes" sheetId="10" r:id="rId4"/>
    <sheet name="Previsoes e Gráficos (Penn)" sheetId="2" r:id="rId5"/>
    <sheet name="Previsoes e Gráficos (Governo)" sheetId="7" r:id="rId6"/>
    <sheet name="Previsoes e Gráficos (Média)" sheetId="8" r:id="rId7"/>
    <sheet name="Elasticidade" sheetId="5" r:id="rId8"/>
    <sheet name="Dados WTI" sheetId="12" r:id="rId9"/>
    <sheet name="WUI" sheetId="13" r:id="rId10"/>
    <sheet name="Resultados das Regressões" sheetId="11" r:id="rId11"/>
    <sheet name="Efeitos Covid" sheetId="14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4" l="1"/>
  <c r="O12" i="14" l="1"/>
  <c r="P12" i="14"/>
  <c r="O13" i="14"/>
  <c r="P13" i="14"/>
  <c r="Q13" i="14"/>
  <c r="P11" i="14"/>
  <c r="D12" i="14" l="1"/>
  <c r="E12" i="14" s="1"/>
  <c r="F12" i="14" s="1"/>
  <c r="G12" i="14" s="1"/>
  <c r="D13" i="14"/>
  <c r="E13" i="14" s="1"/>
  <c r="F13" i="14" s="1"/>
  <c r="D11" i="14"/>
  <c r="E11" i="14" s="1"/>
  <c r="F11" i="14" s="1"/>
  <c r="G11" i="14" s="1"/>
  <c r="B12" i="14"/>
  <c r="B13" i="14"/>
  <c r="B11" i="14"/>
  <c r="U15" i="11" l="1"/>
  <c r="T15" i="11"/>
  <c r="D150" i="12" l="1"/>
  <c r="D149" i="12"/>
  <c r="D148" i="12"/>
  <c r="E147" i="12"/>
  <c r="D147" i="12"/>
  <c r="D146" i="12"/>
  <c r="D145" i="12"/>
  <c r="D144" i="12"/>
  <c r="E143" i="12"/>
  <c r="D143" i="12"/>
  <c r="D142" i="12"/>
  <c r="C140" i="12"/>
  <c r="C139" i="12"/>
  <c r="C138" i="12"/>
  <c r="C137" i="12"/>
  <c r="C136" i="12"/>
  <c r="C135" i="12"/>
  <c r="E134" i="12"/>
  <c r="C134" i="12"/>
  <c r="C133" i="12"/>
  <c r="C132" i="12"/>
  <c r="C131" i="12"/>
  <c r="C130" i="12"/>
  <c r="C129" i="12"/>
  <c r="C128" i="12"/>
  <c r="C127" i="12"/>
  <c r="C126" i="12"/>
  <c r="C125" i="12"/>
  <c r="C124" i="12"/>
  <c r="C123" i="12"/>
  <c r="C122" i="12"/>
  <c r="C121" i="12"/>
  <c r="E120" i="12"/>
  <c r="C120" i="12"/>
  <c r="C119" i="12"/>
  <c r="E118" i="12"/>
  <c r="C118" i="12"/>
  <c r="C117" i="12"/>
  <c r="C116" i="12"/>
  <c r="C115" i="12"/>
  <c r="C114" i="12"/>
  <c r="E113" i="12"/>
  <c r="C113" i="12"/>
  <c r="C112" i="12"/>
  <c r="C111" i="12"/>
  <c r="C110" i="12"/>
  <c r="C109" i="12"/>
  <c r="C108" i="12"/>
  <c r="C107" i="12"/>
  <c r="C106" i="12"/>
  <c r="E105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O29" i="7" l="1"/>
  <c r="O27" i="7" l="1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6" i="7"/>
  <c r="K19" i="10" l="1"/>
  <c r="K7" i="10"/>
  <c r="H19" i="10"/>
  <c r="J19" i="10"/>
  <c r="I19" i="10"/>
  <c r="J7" i="10"/>
  <c r="I7" i="10"/>
  <c r="H7" i="10"/>
  <c r="D24" i="3"/>
  <c r="L26" i="2" s="1"/>
  <c r="B24" i="3"/>
  <c r="K26" i="2" s="1"/>
  <c r="K26" i="7" l="1"/>
  <c r="K40" i="8" s="1"/>
  <c r="L26" i="7"/>
  <c r="L40" i="8" s="1"/>
  <c r="L20" i="10"/>
  <c r="J15" i="3"/>
  <c r="G28" i="7" l="1"/>
  <c r="G28" i="2"/>
  <c r="D79" i="8"/>
  <c r="D67" i="8"/>
  <c r="D64" i="8"/>
  <c r="D63" i="8"/>
  <c r="D62" i="8"/>
  <c r="D61" i="8"/>
  <c r="D43" i="8"/>
  <c r="L42" i="8"/>
  <c r="G42" i="8"/>
  <c r="L41" i="8"/>
  <c r="D40" i="8"/>
  <c r="L39" i="8"/>
  <c r="K39" i="8"/>
  <c r="D39" i="8"/>
  <c r="L38" i="8"/>
  <c r="K38" i="8"/>
  <c r="M38" i="8" s="1"/>
  <c r="D38" i="8"/>
  <c r="L37" i="8"/>
  <c r="K37" i="8"/>
  <c r="D37" i="8"/>
  <c r="L36" i="8"/>
  <c r="N36" i="8" s="1"/>
  <c r="K36" i="8"/>
  <c r="L35" i="8"/>
  <c r="K35" i="8"/>
  <c r="N35" i="8" s="1"/>
  <c r="L34" i="8"/>
  <c r="K34" i="8"/>
  <c r="L33" i="8"/>
  <c r="K33" i="8"/>
  <c r="N33" i="8" s="1"/>
  <c r="L32" i="8"/>
  <c r="K32" i="8"/>
  <c r="M32" i="8" s="1"/>
  <c r="L31" i="8"/>
  <c r="K31" i="8"/>
  <c r="N31" i="8" s="1"/>
  <c r="L30" i="8"/>
  <c r="N30" i="8" s="1"/>
  <c r="K30" i="8"/>
  <c r="N29" i="8"/>
  <c r="L29" i="8"/>
  <c r="K29" i="8"/>
  <c r="M29" i="8" s="1"/>
  <c r="L28" i="8"/>
  <c r="K28" i="8"/>
  <c r="M28" i="8" s="1"/>
  <c r="L27" i="8"/>
  <c r="K27" i="8"/>
  <c r="L26" i="8"/>
  <c r="N26" i="8" s="1"/>
  <c r="K26" i="8"/>
  <c r="N25" i="8"/>
  <c r="M25" i="8"/>
  <c r="L25" i="8"/>
  <c r="K25" i="8"/>
  <c r="N24" i="8"/>
  <c r="L24" i="8"/>
  <c r="K24" i="8"/>
  <c r="M24" i="8" s="1"/>
  <c r="L23" i="8"/>
  <c r="K23" i="8"/>
  <c r="L22" i="8"/>
  <c r="K22" i="8"/>
  <c r="L21" i="8"/>
  <c r="M21" i="8" s="1"/>
  <c r="K21" i="8"/>
  <c r="N21" i="8" s="1"/>
  <c r="N20" i="8"/>
  <c r="L20" i="8"/>
  <c r="K20" i="8"/>
  <c r="L19" i="8"/>
  <c r="K19" i="8"/>
  <c r="N19" i="8" s="1"/>
  <c r="H48" i="7"/>
  <c r="G27" i="7" s="1"/>
  <c r="H45" i="7"/>
  <c r="H44" i="7"/>
  <c r="H43" i="7"/>
  <c r="H42" i="7"/>
  <c r="L28" i="7"/>
  <c r="L27" i="7"/>
  <c r="L25" i="7"/>
  <c r="K25" i="7"/>
  <c r="N25" i="7" s="1"/>
  <c r="L24" i="7"/>
  <c r="N24" i="7" s="1"/>
  <c r="K24" i="7"/>
  <c r="L23" i="7"/>
  <c r="K23" i="7"/>
  <c r="N23" i="7" s="1"/>
  <c r="L22" i="7"/>
  <c r="K22" i="7"/>
  <c r="L21" i="7"/>
  <c r="K21" i="7"/>
  <c r="L20" i="7"/>
  <c r="K20" i="7"/>
  <c r="L19" i="7"/>
  <c r="K19" i="7"/>
  <c r="L18" i="7"/>
  <c r="K18" i="7"/>
  <c r="N18" i="7" s="1"/>
  <c r="L17" i="7"/>
  <c r="K17" i="7"/>
  <c r="M17" i="7" s="1"/>
  <c r="L16" i="7"/>
  <c r="K16" i="7"/>
  <c r="L15" i="7"/>
  <c r="K15" i="7"/>
  <c r="L14" i="7"/>
  <c r="K14" i="7"/>
  <c r="M14" i="7" s="1"/>
  <c r="L13" i="7"/>
  <c r="K13" i="7"/>
  <c r="M13" i="7" s="1"/>
  <c r="L12" i="7"/>
  <c r="K12" i="7"/>
  <c r="N12" i="7" s="1"/>
  <c r="L11" i="7"/>
  <c r="N11" i="7" s="1"/>
  <c r="K11" i="7"/>
  <c r="L10" i="7"/>
  <c r="M10" i="7" s="1"/>
  <c r="K10" i="7"/>
  <c r="L9" i="7"/>
  <c r="N9" i="7" s="1"/>
  <c r="K9" i="7"/>
  <c r="L8" i="7"/>
  <c r="K8" i="7"/>
  <c r="L7" i="7"/>
  <c r="K7" i="7"/>
  <c r="L6" i="7"/>
  <c r="K6" i="7"/>
  <c r="L5" i="7"/>
  <c r="N5" i="7" s="1"/>
  <c r="K5" i="7"/>
  <c r="M19" i="7" l="1"/>
  <c r="N22" i="8"/>
  <c r="N37" i="8"/>
  <c r="N14" i="7"/>
  <c r="N22" i="7"/>
  <c r="N27" i="8"/>
  <c r="N32" i="8"/>
  <c r="M33" i="8"/>
  <c r="M34" i="8"/>
  <c r="N38" i="8"/>
  <c r="N39" i="8"/>
  <c r="N6" i="7"/>
  <c r="M9" i="7"/>
  <c r="N10" i="7"/>
  <c r="N20" i="7"/>
  <c r="N21" i="7"/>
  <c r="M20" i="8"/>
  <c r="N23" i="8"/>
  <c r="N28" i="8"/>
  <c r="M36" i="8"/>
  <c r="D77" i="8"/>
  <c r="G41" i="8" s="1"/>
  <c r="M6" i="7"/>
  <c r="M7" i="7"/>
  <c r="N16" i="7"/>
  <c r="M22" i="7"/>
  <c r="M24" i="7"/>
  <c r="N17" i="7"/>
  <c r="M18" i="7"/>
  <c r="M5" i="7"/>
  <c r="N8" i="7"/>
  <c r="N13" i="7"/>
  <c r="N15" i="7"/>
  <c r="M21" i="7"/>
  <c r="N40" i="8"/>
  <c r="M40" i="8"/>
  <c r="M41" i="8" s="1"/>
  <c r="M22" i="8"/>
  <c r="M30" i="8"/>
  <c r="M37" i="8"/>
  <c r="M39" i="8"/>
  <c r="M19" i="8"/>
  <c r="M23" i="8"/>
  <c r="M27" i="8"/>
  <c r="N34" i="8"/>
  <c r="M26" i="8"/>
  <c r="M31" i="8"/>
  <c r="M35" i="8"/>
  <c r="N26" i="7"/>
  <c r="M26" i="7"/>
  <c r="M11" i="7"/>
  <c r="M15" i="7"/>
  <c r="N7" i="7"/>
  <c r="M12" i="7"/>
  <c r="M16" i="7"/>
  <c r="N19" i="7"/>
  <c r="M20" i="7"/>
  <c r="M23" i="7"/>
  <c r="M8" i="7"/>
  <c r="M25" i="7"/>
  <c r="C3" i="5"/>
  <c r="C4" i="5"/>
  <c r="C5" i="5"/>
  <c r="C6" i="5"/>
  <c r="C7" i="5"/>
  <c r="C8" i="5"/>
  <c r="C9" i="5"/>
  <c r="C10" i="5"/>
  <c r="C11" i="5"/>
  <c r="C12" i="5"/>
  <c r="C14" i="5"/>
  <c r="C15" i="5"/>
  <c r="C16" i="5"/>
  <c r="C17" i="5"/>
  <c r="C18" i="5"/>
  <c r="C21" i="5"/>
  <c r="C22" i="5"/>
  <c r="C23" i="5"/>
  <c r="C2" i="5"/>
  <c r="M27" i="7" l="1"/>
  <c r="M28" i="7" s="1"/>
  <c r="K28" i="7" s="1"/>
  <c r="O30" i="7"/>
  <c r="O26" i="7"/>
  <c r="O28" i="7" s="1"/>
  <c r="E24" i="3"/>
  <c r="M42" i="8"/>
  <c r="K42" i="8" s="1"/>
  <c r="K41" i="8"/>
  <c r="H46" i="2"/>
  <c r="G27" i="2" s="1"/>
  <c r="H43" i="2"/>
  <c r="H42" i="2"/>
  <c r="H41" i="2"/>
  <c r="B25" i="5" s="1"/>
  <c r="H40" i="2"/>
  <c r="B24" i="5" s="1"/>
  <c r="C24" i="5" s="1"/>
  <c r="K27" i="7" l="1"/>
  <c r="C24" i="3"/>
  <c r="F24" i="3"/>
  <c r="N26" i="2"/>
  <c r="M26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L27" i="2"/>
  <c r="L28" i="2"/>
  <c r="L5" i="2"/>
  <c r="K5" i="2"/>
  <c r="N23" i="2" l="1"/>
  <c r="N21" i="2"/>
  <c r="N15" i="2"/>
  <c r="N13" i="2"/>
  <c r="N25" i="2"/>
  <c r="N19" i="2"/>
  <c r="N17" i="2"/>
  <c r="N11" i="2"/>
  <c r="N24" i="2"/>
  <c r="N20" i="2"/>
  <c r="N16" i="2"/>
  <c r="N12" i="2"/>
  <c r="N8" i="2"/>
  <c r="N6" i="2"/>
  <c r="N22" i="2"/>
  <c r="N18" i="2"/>
  <c r="N14" i="2"/>
  <c r="N10" i="2"/>
  <c r="N9" i="2"/>
  <c r="N7" i="2"/>
  <c r="M23" i="2"/>
  <c r="M19" i="2"/>
  <c r="M15" i="2"/>
  <c r="M11" i="2"/>
  <c r="M7" i="2"/>
  <c r="N5" i="2"/>
  <c r="M5" i="2"/>
  <c r="M22" i="2"/>
  <c r="M18" i="2"/>
  <c r="M14" i="2"/>
  <c r="M10" i="2"/>
  <c r="M6" i="2"/>
  <c r="M25" i="2"/>
  <c r="M21" i="2"/>
  <c r="M17" i="2"/>
  <c r="M13" i="2"/>
  <c r="M9" i="2"/>
  <c r="M24" i="2"/>
  <c r="M20" i="2"/>
  <c r="M16" i="2"/>
  <c r="M12" i="2"/>
  <c r="M8" i="2"/>
  <c r="I14" i="3"/>
  <c r="I13" i="3" s="1"/>
  <c r="I12" i="3" s="1"/>
  <c r="I16" i="3"/>
  <c r="I17" i="3" s="1"/>
  <c r="I18" i="3" s="1"/>
  <c r="I19" i="3" s="1"/>
  <c r="I20" i="3" s="1"/>
  <c r="I21" i="3" s="1"/>
  <c r="I22" i="3" s="1"/>
  <c r="I23" i="3" s="1"/>
  <c r="F2" i="3"/>
  <c r="F3" i="3"/>
  <c r="F4" i="3"/>
  <c r="F5" i="3"/>
  <c r="G5" i="3" s="1"/>
  <c r="F6" i="3"/>
  <c r="F7" i="3"/>
  <c r="F8" i="3"/>
  <c r="F9" i="3"/>
  <c r="G9" i="3" s="1"/>
  <c r="F10" i="3"/>
  <c r="F11" i="3"/>
  <c r="F12" i="3"/>
  <c r="F13" i="3"/>
  <c r="G13" i="3" s="1"/>
  <c r="F14" i="3"/>
  <c r="F15" i="3"/>
  <c r="F16" i="3"/>
  <c r="F17" i="3"/>
  <c r="G17" i="3" s="1"/>
  <c r="F18" i="3"/>
  <c r="F19" i="3"/>
  <c r="F20" i="3"/>
  <c r="F21" i="3"/>
  <c r="G21" i="3" s="1"/>
  <c r="F22" i="3"/>
  <c r="F23" i="3"/>
  <c r="M27" i="2"/>
  <c r="K27" i="2" s="1"/>
  <c r="J23" i="3" l="1"/>
  <c r="I24" i="3"/>
  <c r="J24" i="3" s="1"/>
  <c r="G23" i="3"/>
  <c r="G19" i="3"/>
  <c r="G24" i="3"/>
  <c r="M28" i="2"/>
  <c r="K28" i="2" s="1"/>
  <c r="I11" i="3"/>
  <c r="J12" i="3"/>
  <c r="K15" i="3"/>
  <c r="J20" i="3"/>
  <c r="J16" i="3"/>
  <c r="K16" i="3" s="1"/>
  <c r="J19" i="3"/>
  <c r="K19" i="3" s="1"/>
  <c r="J22" i="3"/>
  <c r="J18" i="3"/>
  <c r="J14" i="3"/>
  <c r="G22" i="3"/>
  <c r="G18" i="3"/>
  <c r="G14" i="3"/>
  <c r="G10" i="3"/>
  <c r="G6" i="3"/>
  <c r="J21" i="3"/>
  <c r="K21" i="3" s="1"/>
  <c r="J17" i="3"/>
  <c r="J13" i="3"/>
  <c r="G3" i="3"/>
  <c r="G20" i="3"/>
  <c r="G16" i="3"/>
  <c r="G12" i="3"/>
  <c r="G8" i="3"/>
  <c r="G4" i="3"/>
  <c r="G15" i="3"/>
  <c r="G11" i="3"/>
  <c r="G7" i="3"/>
  <c r="G37" i="8" l="1"/>
  <c r="G23" i="7"/>
  <c r="B20" i="5"/>
  <c r="C20" i="5" s="1"/>
  <c r="G23" i="2"/>
  <c r="G35" i="8"/>
  <c r="G21" i="7"/>
  <c r="B18" i="5"/>
  <c r="G21" i="2"/>
  <c r="K13" i="3"/>
  <c r="G32" i="8"/>
  <c r="G18" i="7"/>
  <c r="B15" i="5"/>
  <c r="G18" i="2"/>
  <c r="G17" i="7"/>
  <c r="G31" i="8"/>
  <c r="B14" i="5"/>
  <c r="G17" i="2"/>
  <c r="K24" i="3"/>
  <c r="B23" i="5" s="1"/>
  <c r="K22" i="3"/>
  <c r="K14" i="3"/>
  <c r="I10" i="3"/>
  <c r="J11" i="3"/>
  <c r="K12" i="3" s="1"/>
  <c r="K17" i="3"/>
  <c r="K18" i="3"/>
  <c r="K20" i="3"/>
  <c r="K23" i="3"/>
  <c r="G20" i="7" l="1"/>
  <c r="G34" i="8"/>
  <c r="B17" i="5"/>
  <c r="G20" i="2"/>
  <c r="G38" i="8"/>
  <c r="G24" i="7"/>
  <c r="B21" i="5"/>
  <c r="G24" i="2"/>
  <c r="G25" i="7"/>
  <c r="G39" i="8"/>
  <c r="B22" i="5"/>
  <c r="G25" i="2"/>
  <c r="G16" i="7"/>
  <c r="G30" i="8"/>
  <c r="B13" i="5"/>
  <c r="C13" i="5" s="1"/>
  <c r="G16" i="2"/>
  <c r="G33" i="8"/>
  <c r="G19" i="7"/>
  <c r="B16" i="5"/>
  <c r="G19" i="2"/>
  <c r="G14" i="7"/>
  <c r="G28" i="8"/>
  <c r="B11" i="5"/>
  <c r="G14" i="2"/>
  <c r="G36" i="8"/>
  <c r="G22" i="7"/>
  <c r="B19" i="5"/>
  <c r="C19" i="5" s="1"/>
  <c r="G22" i="2"/>
  <c r="G15" i="7"/>
  <c r="G29" i="8"/>
  <c r="B12" i="5"/>
  <c r="G15" i="2"/>
  <c r="I9" i="3"/>
  <c r="J10" i="3"/>
  <c r="K11" i="3"/>
  <c r="G27" i="8" l="1"/>
  <c r="G13" i="7"/>
  <c r="B10" i="5"/>
  <c r="G13" i="2"/>
  <c r="I8" i="3"/>
  <c r="J9" i="3"/>
  <c r="I7" i="3" l="1"/>
  <c r="J8" i="3"/>
  <c r="K10" i="3"/>
  <c r="G12" i="7" l="1"/>
  <c r="G26" i="8"/>
  <c r="B9" i="5"/>
  <c r="G12" i="2"/>
  <c r="I6" i="3"/>
  <c r="J7" i="3"/>
  <c r="K8" i="3" s="1"/>
  <c r="K9" i="3"/>
  <c r="G10" i="7" l="1"/>
  <c r="G24" i="8"/>
  <c r="B7" i="5"/>
  <c r="G10" i="2"/>
  <c r="G11" i="7"/>
  <c r="G25" i="8"/>
  <c r="B8" i="5"/>
  <c r="G11" i="2"/>
  <c r="I5" i="3"/>
  <c r="J6" i="3"/>
  <c r="I4" i="3" l="1"/>
  <c r="J5" i="3"/>
  <c r="K7" i="3"/>
  <c r="G23" i="8" l="1"/>
  <c r="G9" i="7"/>
  <c r="B6" i="5"/>
  <c r="G9" i="2"/>
  <c r="I3" i="3"/>
  <c r="J4" i="3"/>
  <c r="K6" i="3"/>
  <c r="G22" i="8" l="1"/>
  <c r="G8" i="7"/>
  <c r="B5" i="5"/>
  <c r="G8" i="2"/>
  <c r="K4" i="3"/>
  <c r="I2" i="3"/>
  <c r="J2" i="3" s="1"/>
  <c r="J3" i="3"/>
  <c r="K5" i="3"/>
  <c r="G6" i="7" l="1"/>
  <c r="G20" i="8"/>
  <c r="B3" i="5"/>
  <c r="G6" i="2"/>
  <c r="G21" i="8"/>
  <c r="G7" i="7"/>
  <c r="B4" i="5"/>
  <c r="G7" i="2"/>
  <c r="K3" i="3"/>
  <c r="G19" i="8" l="1"/>
  <c r="G5" i="7"/>
  <c r="B2" i="5"/>
  <c r="G5" i="2"/>
</calcChain>
</file>

<file path=xl/sharedStrings.xml><?xml version="1.0" encoding="utf-8"?>
<sst xmlns="http://schemas.openxmlformats.org/spreadsheetml/2006/main" count="1387" uniqueCount="382">
  <si>
    <t>year</t>
  </si>
  <si>
    <t>pib</t>
  </si>
  <si>
    <t>crescimento_pib</t>
  </si>
  <si>
    <t>exportacao</t>
  </si>
  <si>
    <t>importacao</t>
  </si>
  <si>
    <t>crescimento_importacao</t>
  </si>
  <si>
    <t>comercio_total</t>
  </si>
  <si>
    <t>crescimento_comercio_total</t>
  </si>
  <si>
    <t>-</t>
  </si>
  <si>
    <t>*Dados retirados do PENN WORLD TABLE</t>
  </si>
  <si>
    <t>**PIB real e calculado pela ótica da despesa (ano base: 2011)</t>
  </si>
  <si>
    <t>***Exp e Imp calculados a preços base de 2011</t>
  </si>
  <si>
    <r>
      <t xml:space="preserve">Feenstra, Robert C., Robert Inklaar and Marcel P. Timmer (2015), "The Next Generation of the Penn World Table" </t>
    </r>
    <r>
      <rPr>
        <i/>
        <sz val="11"/>
        <rFont val="Verdana"/>
        <family val="2"/>
      </rPr>
      <t>American Economic Review</t>
    </r>
    <r>
      <rPr>
        <sz val="11"/>
        <rFont val="Verdana"/>
        <family val="2"/>
      </rPr>
      <t>, 105(10), 3150-3182, available for download at www.ggdc.net/pwt</t>
    </r>
  </si>
  <si>
    <t>crescimento_exportacao</t>
  </si>
  <si>
    <t>pib_mundo</t>
  </si>
  <si>
    <t>crescimento_pib_mundo</t>
  </si>
  <si>
    <t>dummy_crise_2009</t>
  </si>
  <si>
    <t>Previsões de Crescimento do PIB</t>
  </si>
  <si>
    <t>Brasil</t>
  </si>
  <si>
    <t>Mundo</t>
  </si>
  <si>
    <t>PIB Brasil 2020</t>
  </si>
  <si>
    <t>PIB Brasil 2021</t>
  </si>
  <si>
    <t>PIB Mundo 2020</t>
  </si>
  <si>
    <t>PIB Mundo 2021</t>
  </si>
  <si>
    <t>FMI (14/4)</t>
  </si>
  <si>
    <t>EIU (26/3)</t>
  </si>
  <si>
    <t>Banco Mundial (13/4)</t>
  </si>
  <si>
    <t>IIF (13/4)</t>
  </si>
  <si>
    <t>Focus (8/5)</t>
  </si>
  <si>
    <t>Gov. Federal (11/5)</t>
  </si>
  <si>
    <t>Dummy 2020</t>
  </si>
  <si>
    <t>Dummy 2021</t>
  </si>
  <si>
    <t>Previsões da OMC para o Comércio Internacional</t>
  </si>
  <si>
    <t>Exportações Brasileiras (2020)</t>
  </si>
  <si>
    <t>de -8% a -20,2%</t>
  </si>
  <si>
    <t>Exportações Brasileiras (2021)</t>
  </si>
  <si>
    <t>de 6,1% a 14,3%</t>
  </si>
  <si>
    <t>Correlação do crescimento do comércio total brasileiro com o crescimento das exportações: 0,899793</t>
  </si>
  <si>
    <t>Resultados do modelo de regressão para o ano de 2020</t>
  </si>
  <si>
    <t>Resultados do modelo de regressão para o ano de 2021</t>
  </si>
  <si>
    <t>Comércio Mundial Total (2020)</t>
  </si>
  <si>
    <t>de -11,9% a -31,9%</t>
  </si>
  <si>
    <t>*o modelo não indica uma relação causal, uma vez que não considera as endogeneidades existentes entre as variáveis independentes.</t>
  </si>
  <si>
    <t>inflacao</t>
  </si>
  <si>
    <t>dados de comércio do ministério da indústria e comércio exterior</t>
  </si>
  <si>
    <t>dados de inflação do IBGE</t>
  </si>
  <si>
    <t>dados de pib do world bank (real medido a preços de 2010)</t>
  </si>
  <si>
    <t>comercio_total_nominal</t>
  </si>
  <si>
    <t>https://www.ibge.gov.br/estatisticas/economicas/precos-e-custos/9256-indice-nacional-de-precos-ao-consumidor-amplo.html?=&amp;t=series-historicas</t>
  </si>
  <si>
    <t>https://data.worldbank.org/indicator/NY.GDP.MKTP.KD.ZG?end=2018&amp;start=1997</t>
  </si>
  <si>
    <t>dados de comércio ajustados a preços de 2010</t>
  </si>
  <si>
    <t>crescimento_comercio_total_nominal</t>
  </si>
  <si>
    <t>indice de preços</t>
  </si>
  <si>
    <t>dummy_crise</t>
  </si>
  <si>
    <t>Ano</t>
  </si>
  <si>
    <t>Variação no Comércio Total</t>
  </si>
  <si>
    <t>Comércio Total</t>
  </si>
  <si>
    <t>Exportações</t>
  </si>
  <si>
    <t>Importações</t>
  </si>
  <si>
    <t>http://comexstat.mdic.gov.br/pt/geral</t>
  </si>
  <si>
    <t>Modelo de Regressão Linear Múltipla (Penn World Table)*</t>
  </si>
  <si>
    <t>Modelo de Regressão Linear Múltipla* **</t>
  </si>
  <si>
    <t>**Fontes diversas: Ministério da Indústria, Comércio Exterior e Serviços,  World Bank, IBGE.</t>
  </si>
  <si>
    <t>Média dos Modelos de RLM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</si>
  <si>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</si>
  <si>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</si>
  <si>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</si>
  <si>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</si>
  <si>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</si>
  <si>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</si>
  <si>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</si>
  <si>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</si>
  <si>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</si>
  <si>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</si>
  <si>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</si>
  <si>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</si>
  <si>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</si>
  <si>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</si>
  <si>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</si>
  <si>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</si>
  <si>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</si>
  <si>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</si>
  <si>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</si>
  <si>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</si>
  <si>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</si>
  <si>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</si>
  <si>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</si>
  <si>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</si>
  <si>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</si>
  <si>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</si>
  <si>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</si>
  <si>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</si>
  <si>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</si>
  <si>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</si>
  <si>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</si>
  <si>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</si>
  <si>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CORRENTE US$ FOB</t>
  </si>
  <si>
    <t>SALDO US$ FOB</t>
  </si>
  <si>
    <t>Var. % Média Diária Imp</t>
  </si>
  <si>
    <t>Média no Período (US$ FOB IMP)</t>
  </si>
  <si>
    <t>Var. % USS FOB IMP</t>
  </si>
  <si>
    <t>US$ FOB IMP</t>
  </si>
  <si>
    <t>Var. % Média Diária Exp</t>
  </si>
  <si>
    <t>Média no Período (US$ FOB EXP)</t>
  </si>
  <si>
    <t>Var. % USS FOB EXP</t>
  </si>
  <si>
    <t>US$ FOB EXP</t>
  </si>
  <si>
    <t xml:space="preserve">DIAS ÚTEIS </t>
  </si>
  <si>
    <t>CO_ANO</t>
  </si>
  <si>
    <t>CO_MES</t>
  </si>
  <si>
    <t>Balança Comercial</t>
  </si>
  <si>
    <t>ano</t>
  </si>
  <si>
    <t>Ano de PIB Negativo</t>
  </si>
  <si>
    <t>Crescimento Comércio/Crescimento PIB</t>
  </si>
  <si>
    <t>cinco</t>
  </si>
  <si>
    <t>zero</t>
  </si>
  <si>
    <t>menos cinco</t>
  </si>
  <si>
    <t>Saldo da Balança Comercial</t>
  </si>
  <si>
    <t>dummy_recuperacao</t>
  </si>
  <si>
    <t>dummy_crise_br</t>
  </si>
  <si>
    <t>dummy_crise_mundo</t>
  </si>
  <si>
    <t>dummy_recuperacao_mundo</t>
  </si>
  <si>
    <t>dummy_recuperacao_br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</si>
  <si>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</si>
  <si>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</si>
  <si>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</si>
  <si>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</si>
  <si>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</si>
  <si>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</si>
  <si>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</si>
  <si>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</si>
  <si>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</si>
  <si>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</si>
  <si>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</si>
  <si>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</si>
  <si>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CORRENTE_US$ FOB</t>
  </si>
  <si>
    <t>SALDO_US$ FOB</t>
  </si>
  <si>
    <t>US$ FOB_IMP</t>
  </si>
  <si>
    <t>US$ FOB_EXP</t>
  </si>
  <si>
    <t>DIAS ÚTEIS</t>
  </si>
  <si>
    <t>exp</t>
  </si>
  <si>
    <t>Coluna1</t>
  </si>
  <si>
    <t>imp</t>
  </si>
  <si>
    <t>Coluna2</t>
  </si>
  <si>
    <t>Coluna3</t>
  </si>
  <si>
    <t>saldo</t>
  </si>
  <si>
    <t>total</t>
  </si>
  <si>
    <t>Coluna4</t>
  </si>
  <si>
    <t>Variação Anual</t>
  </si>
  <si>
    <t>Média de Crescimento 00 - 09</t>
  </si>
  <si>
    <t>Média de Crescimento 10 -19</t>
  </si>
  <si>
    <t>TMGCA 00 - 09</t>
  </si>
  <si>
    <t>TMGCA 10 - 19</t>
  </si>
  <si>
    <t>regressao_pib_br</t>
  </si>
  <si>
    <t>regressao_pib_mundo</t>
  </si>
  <si>
    <t>regressao_crise_mundo</t>
  </si>
  <si>
    <t>regressao_crise_br</t>
  </si>
  <si>
    <t>regressao_crise_rec_br</t>
  </si>
  <si>
    <t>regressao_rec_br</t>
  </si>
  <si>
    <t>regressao_crise_rec_mundo</t>
  </si>
  <si>
    <t>Regressão Múltipla com Dummy de Crise Mundial</t>
  </si>
  <si>
    <t>Regressão Múltipla com Dummy de Crises Brasileiras</t>
  </si>
  <si>
    <t>Regressão Múltipla com Dummy de Crise e de Recuperação Mundial</t>
  </si>
  <si>
    <t>Regressão Múltipla com Dummy de Crises e de Recuperações Brasileiras</t>
  </si>
  <si>
    <t>Regressão Múltipla com Dummy de Recuperações Brasileiras</t>
  </si>
  <si>
    <t>Estatísticas dos Coeficientes</t>
  </si>
  <si>
    <t>Desvios-Padrão</t>
  </si>
  <si>
    <t>P-Valores</t>
  </si>
  <si>
    <t>PIB Brasileiro</t>
  </si>
  <si>
    <t>PIB Mundial</t>
  </si>
  <si>
    <t>Dummy de Recuperação Mundial</t>
  </si>
  <si>
    <t>Dummy de Crise Mundial</t>
  </si>
  <si>
    <t>Dummy de Crises Brasileiras</t>
  </si>
  <si>
    <t>Dummy de Recuperações Brasileiras</t>
  </si>
  <si>
    <r>
      <t>Resultados dos R</t>
    </r>
    <r>
      <rPr>
        <vertAlign val="superscript"/>
        <sz val="12"/>
        <color theme="0"/>
        <rFont val="Calibri (Corpo)"/>
      </rPr>
      <t>2</t>
    </r>
    <r>
      <rPr>
        <sz val="12"/>
        <color theme="0"/>
        <rFont val="Calibri"/>
        <family val="2"/>
        <scheme val="minor"/>
      </rPr>
      <t xml:space="preserve"> das Regressões</t>
    </r>
  </si>
  <si>
    <t>Anos</t>
  </si>
  <si>
    <t>Índice de Abertura de Comércio - Proxy de Globalização - Mundo</t>
  </si>
  <si>
    <t>Crescimento</t>
  </si>
  <si>
    <t>Decrescimento</t>
  </si>
  <si>
    <t>Índice de Abertura de Comércio - Proxy de Globalização - Brasil</t>
  </si>
  <si>
    <t>GRÁFICO 2</t>
  </si>
  <si>
    <t xml:space="preserve"> Eras da Globalização</t>
  </si>
  <si>
    <t xml:space="preserve"> A década de 2010 representa a primeira era de declínio desde o período entre-guerras</t>
  </si>
  <si>
    <t>Fonte: Our World in Data</t>
  </si>
  <si>
    <t>Participação das Exportações no PIB Chinês</t>
  </si>
  <si>
    <t>Crescimento Médio Anual das Exportações Chinesas</t>
  </si>
  <si>
    <t>Declínio do Ritmo de Expansão do Comércio</t>
  </si>
  <si>
    <t>Métrica</t>
  </si>
  <si>
    <t>2000 - 2009</t>
  </si>
  <si>
    <t>2010 - 2019</t>
  </si>
  <si>
    <t>Comércio Mundial</t>
  </si>
  <si>
    <t xml:space="preserve">  Fonte: Peterson Institute for International Economics</t>
  </si>
  <si>
    <t xml:space="preserve">  Nota: Eixos das ordenadas com escalas diferentes</t>
  </si>
  <si>
    <t>Crescimento do PIB Mundial</t>
  </si>
  <si>
    <t>Crescimento do PIB Brasileiro</t>
  </si>
  <si>
    <t>Crescimento do Comércio Total Brasileiro</t>
  </si>
  <si>
    <t>Resultados das Regressões Simples</t>
  </si>
  <si>
    <t>O PIB Brasileiro se mostra, sem o controle de outras variáveis, melhor para prever o desempenho do comércio exterior quando comparado ao PIB Mundial</t>
  </si>
  <si>
    <t>World Uncertainty Index</t>
  </si>
  <si>
    <t>GDP weighted average</t>
  </si>
  <si>
    <t>year2</t>
  </si>
  <si>
    <t>WUI</t>
  </si>
  <si>
    <t>1990q1</t>
  </si>
  <si>
    <t>1990q2</t>
  </si>
  <si>
    <t>1990q3</t>
  </si>
  <si>
    <t>1990q4</t>
  </si>
  <si>
    <t>1990Q1 to 2020Q2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</si>
  <si>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</si>
  <si>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</si>
  <si>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</si>
  <si>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</si>
  <si>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</si>
  <si>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</si>
  <si>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</si>
  <si>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</si>
  <si>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</si>
  <si>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</si>
  <si>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</si>
  <si>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</si>
  <si>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</si>
  <si>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</si>
  <si>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</si>
  <si>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</si>
  <si>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</si>
  <si>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</si>
  <si>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</si>
  <si>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</si>
  <si>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</si>
  <si>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</si>
  <si>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</si>
  <si>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</si>
  <si>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</si>
  <si>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</si>
  <si>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</si>
  <si>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</si>
  <si>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</si>
  <si>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</si>
  <si>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</si>
  <si>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</si>
  <si>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 xml:space="preserve">   Fonte: World Uncertainty Index</t>
  </si>
  <si>
    <t>1999q1</t>
  </si>
  <si>
    <t>1999q2</t>
  </si>
  <si>
    <t>1999q3</t>
  </si>
  <si>
    <t>Note:</t>
  </si>
  <si>
    <t>The use of the data and figure should be cited as:</t>
  </si>
  <si>
    <t>1999q4</t>
  </si>
  <si>
    <t>Ahir, H, N Bloom, and D Furceri (2018), “World Uncertainty Index”, Stanford mimeo.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</si>
  <si>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</si>
  <si>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</si>
  <si>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</si>
  <si>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</si>
  <si>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</si>
  <si>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</si>
  <si>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</si>
  <si>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</si>
  <si>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</si>
  <si>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</si>
  <si>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</si>
  <si>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</si>
  <si>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</si>
  <si>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</si>
  <si>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</si>
  <si>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</si>
  <si>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</si>
  <si>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</si>
  <si>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</si>
  <si>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</si>
  <si>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</si>
  <si>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</si>
  <si>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</si>
  <si>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</si>
  <si>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</si>
  <si>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</si>
  <si>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</si>
  <si>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</si>
  <si>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</si>
  <si>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</si>
  <si>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</si>
  <si>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</si>
  <si>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</si>
  <si>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</si>
  <si>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</si>
  <si>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</si>
  <si>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</si>
  <si>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</si>
  <si>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</si>
  <si>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</si>
  <si>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</si>
  <si>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</si>
  <si>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</si>
  <si>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</si>
  <si>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</si>
  <si>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</si>
  <si>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</si>
  <si>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</si>
  <si>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</si>
  <si>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</si>
  <si>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</si>
  <si>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</si>
  <si>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</si>
  <si>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</si>
  <si>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</si>
  <si>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</si>
  <si>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</si>
  <si>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</si>
  <si>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</si>
  <si>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</si>
  <si>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</si>
  <si>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</si>
  <si>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</si>
  <si>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</si>
  <si>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</si>
  <si>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</si>
  <si>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</si>
  <si>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</si>
  <si>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</si>
  <si>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</si>
  <si>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</si>
  <si>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</si>
  <si>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</si>
  <si>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</si>
  <si>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</si>
  <si>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</si>
  <si>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</si>
  <si>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</si>
  <si>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</si>
  <si>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</si>
  <si>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</si>
  <si>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</si>
  <si>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 xml:space="preserve"> Fonte: MDIC</t>
  </si>
  <si>
    <t>*dados até o mês de junho</t>
  </si>
  <si>
    <t>Resultados da Distribuição dos Valores da Regressão Múltipla</t>
  </si>
  <si>
    <r>
      <t>Regressão usando o a variação anual percentual do PIB Brasileiro (x</t>
    </r>
    <r>
      <rPr>
        <vertAlign val="subscript"/>
        <sz val="11"/>
        <color theme="1" tint="0.249977111117893"/>
        <rFont val="Calibri (Corpo)"/>
      </rPr>
      <t>1</t>
    </r>
    <r>
      <rPr>
        <sz val="11"/>
        <color theme="1" tint="0.249977111117893"/>
        <rFont val="Calibri"/>
        <family val="2"/>
        <scheme val="minor"/>
      </rPr>
      <t xml:space="preserve">), </t>
    </r>
  </si>
  <si>
    <r>
      <t>do PIB Mundial (x2) e uma dummy de crise mundial (2009) (x</t>
    </r>
    <r>
      <rPr>
        <vertAlign val="subscript"/>
        <sz val="11"/>
        <color theme="1" tint="0.249977111117893"/>
        <rFont val="Calibri (Corpo)"/>
      </rPr>
      <t>3</t>
    </r>
    <r>
      <rPr>
        <sz val="11"/>
        <color theme="1" tint="0.249977111117893"/>
        <rFont val="Calibri"/>
        <family val="2"/>
        <scheme val="minor"/>
      </rPr>
      <t>)</t>
    </r>
  </si>
  <si>
    <r>
      <t>Regressão usando o a variação anual percentual do PIB Brasileiro (x</t>
    </r>
    <r>
      <rPr>
        <vertAlign val="subscript"/>
        <sz val="11"/>
        <color theme="1" tint="0.249977111117893"/>
        <rFont val="Calibri (Corpo)"/>
      </rPr>
      <t>1</t>
    </r>
    <r>
      <rPr>
        <sz val="11"/>
        <color theme="1" tint="0.249977111117893"/>
        <rFont val="Calibri"/>
        <family val="2"/>
        <scheme val="minor"/>
      </rPr>
      <t>),</t>
    </r>
  </si>
  <si>
    <r>
      <t>do PIB Mundial (x2) e uma dummy de crise brasileiras (2009, 2015 e 2016) (x</t>
    </r>
    <r>
      <rPr>
        <vertAlign val="subscript"/>
        <sz val="11"/>
        <color theme="1" tint="0.249977111117893"/>
        <rFont val="Calibri (Corpo)"/>
      </rPr>
      <t>3</t>
    </r>
    <r>
      <rPr>
        <sz val="11"/>
        <color theme="1" tint="0.249977111117893"/>
        <rFont val="Calibri"/>
        <family val="2"/>
        <scheme val="minor"/>
      </rPr>
      <t>)</t>
    </r>
  </si>
  <si>
    <r>
      <t>Regressão usando o a variação anual percentual do PIB Brasileiro (x</t>
    </r>
    <r>
      <rPr>
        <vertAlign val="subscript"/>
        <sz val="11"/>
        <color theme="1" tint="0.249977111117893"/>
        <rFont val="Calibri (Corpo)"/>
      </rPr>
      <t>1</t>
    </r>
    <r>
      <rPr>
        <sz val="11"/>
        <color theme="1" tint="0.249977111117893"/>
        <rFont val="Calibri"/>
        <family val="2"/>
        <scheme val="minor"/>
      </rPr>
      <t>), do PIB Mundial (x</t>
    </r>
    <r>
      <rPr>
        <vertAlign val="subscript"/>
        <sz val="11"/>
        <color theme="1" tint="0.249977111117893"/>
        <rFont val="Calibri (Corpo)"/>
      </rPr>
      <t>2</t>
    </r>
    <r>
      <rPr>
        <sz val="11"/>
        <color theme="1" tint="0.249977111117893"/>
        <rFont val="Calibri"/>
        <family val="2"/>
        <scheme val="minor"/>
      </rPr>
      <t>),</t>
    </r>
  </si>
  <si>
    <r>
      <t>uma dummy de crise mundial (x</t>
    </r>
    <r>
      <rPr>
        <vertAlign val="subscript"/>
        <sz val="11"/>
        <color theme="1" tint="0.249977111117893"/>
        <rFont val="Calibri (Corpo)"/>
      </rPr>
      <t>3</t>
    </r>
    <r>
      <rPr>
        <sz val="11"/>
        <color theme="1" tint="0.249977111117893"/>
        <rFont val="Calibri"/>
        <family val="2"/>
        <scheme val="minor"/>
      </rPr>
      <t>) e uma dummy de recuperação pós-crises mundiais (2010) (x</t>
    </r>
    <r>
      <rPr>
        <vertAlign val="subscript"/>
        <sz val="11"/>
        <color theme="1" tint="0.249977111117893"/>
        <rFont val="Calibri (Corpo)"/>
      </rPr>
      <t>4</t>
    </r>
    <r>
      <rPr>
        <sz val="11"/>
        <color theme="1" tint="0.249977111117893"/>
        <rFont val="Calibri"/>
        <family val="2"/>
        <scheme val="minor"/>
      </rPr>
      <t>)</t>
    </r>
  </si>
  <si>
    <r>
      <t>uma dummy de crises brasileiras (x</t>
    </r>
    <r>
      <rPr>
        <vertAlign val="subscript"/>
        <sz val="11"/>
        <color theme="1" tint="0.249977111117893"/>
        <rFont val="Calibri (Corpo)"/>
      </rPr>
      <t>3</t>
    </r>
    <r>
      <rPr>
        <sz val="11"/>
        <color theme="1" tint="0.249977111117893"/>
        <rFont val="Calibri"/>
        <family val="2"/>
        <scheme val="minor"/>
      </rPr>
      <t>) e uma dummy de recuperação pós-crises brasileiras (2010 e 2017) (x</t>
    </r>
    <r>
      <rPr>
        <vertAlign val="subscript"/>
        <sz val="11"/>
        <color theme="1" tint="0.249977111117893"/>
        <rFont val="Calibri (Corpo)"/>
      </rPr>
      <t>4</t>
    </r>
    <r>
      <rPr>
        <sz val="11"/>
        <color theme="1" tint="0.249977111117893"/>
        <rFont val="Calibri"/>
        <family val="2"/>
        <scheme val="minor"/>
      </rPr>
      <t>)</t>
    </r>
  </si>
  <si>
    <t>Previsões das Diferentes Regressões para a Variação Percentual do Comércio Internacional Total Brasileiro</t>
  </si>
  <si>
    <t>Regressão Simples (PIB Mundial)</t>
  </si>
  <si>
    <t>Regressão Simples (PIB Brasileiro)</t>
  </si>
  <si>
    <t>FMI (24/6)</t>
  </si>
  <si>
    <t>Focus (27/7)</t>
  </si>
  <si>
    <t>IFI (15/06)</t>
  </si>
  <si>
    <t>Coluna5</t>
  </si>
  <si>
    <t>Previsões da Organização Mundial do Comércio (cenário otimista)</t>
  </si>
  <si>
    <t>América Latina</t>
  </si>
  <si>
    <t>TABELA 1</t>
  </si>
  <si>
    <t>TABELA 2</t>
  </si>
  <si>
    <t>TABELA 3</t>
  </si>
  <si>
    <t>TABELA 4</t>
  </si>
  <si>
    <t xml:space="preserve">Dados do IBGE </t>
  </si>
  <si>
    <t>Março</t>
  </si>
  <si>
    <t>Abril</t>
  </si>
  <si>
    <t>Maio</t>
  </si>
  <si>
    <t>Serviços</t>
  </si>
  <si>
    <t>Varejo</t>
  </si>
  <si>
    <t>Varejo Ampliado</t>
  </si>
  <si>
    <t>GRÁFICO 1</t>
  </si>
  <si>
    <t>Desempenho do Setor de Serviços e de Varejo na Pandemia</t>
  </si>
  <si>
    <t>Desempenho de Serviços e de Varejo na Pandemia</t>
  </si>
  <si>
    <t>Taxa de Desocupação</t>
  </si>
  <si>
    <t>Taxa de Desocupação e Percentual da População Ocupada no Brasil</t>
  </si>
  <si>
    <t>O aumento do desemprego foi arrefecido pela queda na população ocupada</t>
  </si>
  <si>
    <t xml:space="preserve"> As Diferentes Eras da Globalização</t>
  </si>
  <si>
    <t xml:space="preserve">  Fonte: IBGE</t>
  </si>
  <si>
    <t>Fonte: PNAD/IBGE</t>
  </si>
  <si>
    <t>Junho</t>
  </si>
  <si>
    <t>Desempenho acumulado desde o início da pandemia (fev/20)</t>
  </si>
  <si>
    <t>Nível de Ocupação</t>
  </si>
  <si>
    <t>Nota: Desempenho frente ao mês anterior</t>
  </si>
  <si>
    <t>Notas: Dados de 1870 a 1949 coletados por Klasing and Milionis (2014) e dados de 1950 a 2017 coletados pela Penn World Table (9.1)</t>
  </si>
  <si>
    <t>GRÁFICO 20</t>
  </si>
  <si>
    <t>GRÁFICO 21</t>
  </si>
  <si>
    <t>GRÁFICO 22</t>
  </si>
  <si>
    <t>TABELA 5</t>
  </si>
  <si>
    <t>GRÁFICO 10</t>
  </si>
  <si>
    <t xml:space="preserve"> GRÁFICO 11</t>
  </si>
  <si>
    <t>GRÁFICOS 12 e 13</t>
  </si>
  <si>
    <t xml:space="preserve"> GRÁFICO 14</t>
  </si>
  <si>
    <t>GRÁFICO 15, 16, 17 e 18</t>
  </si>
  <si>
    <t>GRÁFICO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</si>
</sst>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[$$-45C]#,##0.00"/>
    <numFmt numFmtId="165" formatCode="0.000%"/>
    <numFmt numFmtId="166" formatCode="0.0%"/>
    <numFmt numFmtId="167" formatCode="_-[$$-409]* #,##0.00_ ;_-[$$-409]* \-#,##0.00\ ;_-[$$-409]* &quot;-&quot;??_ ;_-@_ "/>
    <numFmt numFmtId="168" formatCode="0,000"/>
    <numFmt numFmtId="169" formatCode="0.000"/>
    <numFmt numFmtId="170" formatCode="0.00000"/>
    <numFmt numFmtId="171" formatCode="0.0"/>
  </numFmts>
  <fonts count="3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alibri"/>
      <family val="2"/>
    </font>
    <font>
      <sz val="11"/>
      <name val="Verdana"/>
      <family val="2"/>
    </font>
    <font>
      <i/>
      <sz val="11"/>
      <name val="Verdana"/>
      <family val="2"/>
    </font>
    <font>
      <sz val="9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vertAlign val="superscript"/>
      <sz val="12"/>
      <color theme="0"/>
      <name val="Calibri (Corpo)"/>
    </font>
    <font>
      <sz val="12"/>
      <color theme="1" tint="0.249977111117893"/>
      <name val="Calibri"/>
      <family val="2"/>
      <scheme val="minor"/>
    </font>
    <font>
      <b/>
      <sz val="16"/>
      <color theme="1" tint="0.249977111117893"/>
      <name val="Calibri"/>
      <family val="2"/>
      <scheme val="minor"/>
    </font>
    <font>
      <sz val="13"/>
      <color theme="1" tint="0.249977111117893"/>
      <name val="Calibri"/>
      <family val="2"/>
      <scheme val="minor"/>
    </font>
    <font>
      <sz val="9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vertAlign val="subscript"/>
      <sz val="11"/>
      <color theme="1" tint="0.249977111117893"/>
      <name val="Calibri (Corpo)"/>
    </font>
    <font>
      <sz val="12"/>
      <color rgb="FF404040"/>
      <name val="Calibri"/>
      <family val="2"/>
      <scheme val="minor"/>
    </font>
    <font>
      <sz val="12"/>
      <color theme="1"/>
      <name val="Times New Roman"/>
      <family val="1"/>
    </font>
    <font>
      <b/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sz val="11"/>
      <color rgb="FF000000"/>
      <name val="Verdana"/>
      <family val="2"/>
    </font>
    <font>
      <sz val="9"/>
      <color rgb="FF40404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2F2F2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0" tint="-4.9989318521683403E-2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/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medium">
        <color theme="0" tint="-4.9989318521683403E-2"/>
      </bottom>
      <diagonal/>
    </border>
    <border>
      <left/>
      <right style="medium">
        <color theme="0" tint="-0.34998626667073579"/>
      </right>
      <top/>
      <bottom style="medium">
        <color theme="0" tint="-4.9989318521683403E-2"/>
      </bottom>
      <diagonal/>
    </border>
    <border>
      <left style="medium">
        <color theme="0" tint="-0.34998626667073579"/>
      </left>
      <right style="medium">
        <color theme="0" tint="-4.9989318521683403E-2"/>
      </right>
      <top/>
      <bottom/>
      <diagonal/>
    </border>
    <border>
      <left style="thin">
        <color theme="0" tint="-4.9989318521683403E-2"/>
      </left>
      <right style="medium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theme="0" tint="-0.34998626667073579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theme="0" tint="-0.34998626667073579"/>
      </right>
      <top style="thin">
        <color theme="0" tint="-4.9989318521683403E-2"/>
      </top>
      <bottom/>
      <diagonal/>
    </border>
    <border>
      <left style="medium">
        <color theme="0" tint="-0.34998626667073579"/>
      </left>
      <right/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medium">
        <color theme="0" tint="-0.34998626667073579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theme="0" tint="-0.34998626667073579"/>
      </left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0" tint="-0.34998626667073579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0.34998626667073579"/>
      </left>
      <right style="medium">
        <color theme="0" tint="-4.9989318521683403E-2"/>
      </right>
      <top style="medium">
        <color theme="0" tint="-0.34998626667073579"/>
      </top>
      <bottom/>
      <diagonal/>
    </border>
    <border>
      <left/>
      <right style="thin">
        <color theme="0" tint="-4.9989318521683403E-2"/>
      </right>
      <top style="medium">
        <color theme="0" tint="-0.34998626667073579"/>
      </top>
      <bottom/>
      <diagonal/>
    </border>
    <border>
      <left style="thin">
        <color theme="0" tint="-4.9989318521683403E-2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medium">
        <color theme="0" tint="-4.9989318521683403E-2"/>
      </right>
      <top/>
      <bottom style="medium">
        <color theme="0" tint="-0.34998626667073579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medium">
        <color theme="0" tint="-0.34998626667073579"/>
      </bottom>
      <diagonal/>
    </border>
    <border>
      <left style="thin">
        <color theme="0" tint="-4.9989318521683403E-2"/>
      </left>
      <right style="medium">
        <color theme="0" tint="-0.34998626667073579"/>
      </right>
      <top style="thin">
        <color theme="0" tint="-4.9989318521683403E-2"/>
      </top>
      <bottom style="medium">
        <color theme="0" tint="-0.34998626667073579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8" fillId="0" borderId="0"/>
    <xf numFmtId="0" fontId="9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8" fillId="0" borderId="0"/>
    <xf numFmtId="0" fontId="22" fillId="0" borderId="0" applyNumberFormat="0" applyFill="0" applyBorder="0" applyAlignment="0" applyProtection="0"/>
  </cellStyleXfs>
  <cellXfs count="248">
    <xf numFmtId="0" fontId="0" fillId="0" borderId="0" xfId="0"/>
    <xf numFmtId="0" fontId="2" fillId="3" borderId="0" xfId="0" applyFont="1" applyFill="1" applyAlignment="1">
      <alignment horizontal="center" vertical="center"/>
    </xf>
    <xf numFmtId="0" fontId="0" fillId="2" borderId="1" xfId="0" applyFill="1" applyBorder="1"/>
    <xf numFmtId="10" fontId="0" fillId="0" borderId="1" xfId="1" applyNumberFormat="1" applyFont="1" applyBorder="1"/>
    <xf numFmtId="0" fontId="0" fillId="0" borderId="1" xfId="0" applyBorder="1"/>
    <xf numFmtId="10" fontId="0" fillId="2" borderId="1" xfId="1" applyNumberFormat="1" applyFont="1" applyFill="1" applyBorder="1"/>
    <xf numFmtId="164" fontId="0" fillId="2" borderId="1" xfId="0" applyNumberFormat="1" applyFill="1" applyBorder="1"/>
    <xf numFmtId="164" fontId="0" fillId="0" borderId="1" xfId="0" applyNumberFormat="1" applyBorder="1"/>
    <xf numFmtId="0" fontId="4" fillId="0" borderId="0" xfId="2" applyFont="1"/>
    <xf numFmtId="2" fontId="0" fillId="2" borderId="1" xfId="1" applyNumberFormat="1" applyFont="1" applyFill="1" applyBorder="1"/>
    <xf numFmtId="2" fontId="0" fillId="0" borderId="1" xfId="1" applyNumberFormat="1" applyFont="1" applyBorder="1"/>
    <xf numFmtId="10" fontId="0" fillId="0" borderId="0" xfId="0" applyNumberFormat="1"/>
    <xf numFmtId="0" fontId="0" fillId="0" borderId="0" xfId="0" applyBorder="1"/>
    <xf numFmtId="0" fontId="0" fillId="6" borderId="0" xfId="0" applyFill="1" applyBorder="1"/>
    <xf numFmtId="0" fontId="0" fillId="0" borderId="3" xfId="0" applyBorder="1"/>
    <xf numFmtId="0" fontId="0" fillId="6" borderId="4" xfId="0" applyFill="1" applyBorder="1"/>
    <xf numFmtId="0" fontId="0" fillId="0" borderId="4" xfId="0" applyBorder="1"/>
    <xf numFmtId="0" fontId="0" fillId="6" borderId="5" xfId="0" applyFill="1" applyBorder="1"/>
    <xf numFmtId="0" fontId="2" fillId="5" borderId="12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19" xfId="0" applyBorder="1" applyAlignment="1">
      <alignment horizontal="center"/>
    </xf>
    <xf numFmtId="0" fontId="0" fillId="6" borderId="18" xfId="0" applyFill="1" applyBorder="1"/>
    <xf numFmtId="0" fontId="0" fillId="6" borderId="19" xfId="0" applyFill="1" applyBorder="1" applyAlignment="1">
      <alignment horizontal="center"/>
    </xf>
    <xf numFmtId="10" fontId="0" fillId="0" borderId="19" xfId="0" applyNumberFormat="1" applyBorder="1" applyAlignment="1">
      <alignment horizontal="center" vertical="center"/>
    </xf>
    <xf numFmtId="10" fontId="0" fillId="6" borderId="19" xfId="0" applyNumberFormat="1" applyFill="1" applyBorder="1" applyAlignment="1">
      <alignment horizontal="center" vertical="center"/>
    </xf>
    <xf numFmtId="9" fontId="0" fillId="0" borderId="19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166" fontId="0" fillId="6" borderId="14" xfId="0" applyNumberFormat="1" applyFill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9" fontId="0" fillId="6" borderId="14" xfId="0" applyNumberFormat="1" applyFill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6" borderId="15" xfId="0" applyNumberFormat="1" applyFill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0" fontId="6" fillId="0" borderId="0" xfId="0" applyFont="1" applyAlignment="1">
      <alignment vertical="top" wrapText="1"/>
    </xf>
    <xf numFmtId="167" fontId="0" fillId="0" borderId="0" xfId="0" applyNumberFormat="1"/>
    <xf numFmtId="10" fontId="0" fillId="0" borderId="0" xfId="1" applyNumberFormat="1" applyFont="1"/>
    <xf numFmtId="165" fontId="0" fillId="0" borderId="0" xfId="1" applyNumberFormat="1" applyFont="1"/>
    <xf numFmtId="10" fontId="7" fillId="0" borderId="0" xfId="1" applyNumberFormat="1" applyFont="1"/>
    <xf numFmtId="2" fontId="7" fillId="0" borderId="0" xfId="1" applyNumberFormat="1" applyFont="1"/>
    <xf numFmtId="0" fontId="0" fillId="0" borderId="0" xfId="0" applyAlignment="1">
      <alignment horizontal="right"/>
    </xf>
    <xf numFmtId="164" fontId="0" fillId="0" borderId="0" xfId="0" applyNumberFormat="1"/>
    <xf numFmtId="0" fontId="2" fillId="0" borderId="0" xfId="0" applyFont="1"/>
    <xf numFmtId="0" fontId="8" fillId="0" borderId="0" xfId="3"/>
    <xf numFmtId="10" fontId="0" fillId="0" borderId="19" xfId="0" applyNumberFormat="1" applyBorder="1" applyAlignment="1">
      <alignment horizontal="center" vertical="center"/>
    </xf>
    <xf numFmtId="10" fontId="0" fillId="6" borderId="19" xfId="0" applyNumberForma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2" fontId="0" fillId="0" borderId="0" xfId="0" applyNumberFormat="1"/>
    <xf numFmtId="1" fontId="0" fillId="0" borderId="0" xfId="0" applyNumberFormat="1"/>
    <xf numFmtId="0" fontId="9" fillId="0" borderId="0" xfId="4"/>
    <xf numFmtId="0" fontId="0" fillId="0" borderId="0" xfId="0" applyNumberFormat="1"/>
    <xf numFmtId="168" fontId="10" fillId="0" borderId="0" xfId="3" applyNumberFormat="1" applyFont="1"/>
    <xf numFmtId="0" fontId="10" fillId="0" borderId="0" xfId="3" applyFont="1" applyAlignment="1">
      <alignment horizontal="center" vertical="center"/>
    </xf>
    <xf numFmtId="0" fontId="10" fillId="0" borderId="0" xfId="3" applyFont="1" applyAlignment="1">
      <alignment horizontal="center" vertical="center" wrapText="1"/>
    </xf>
    <xf numFmtId="168" fontId="8" fillId="0" borderId="0" xfId="3" applyNumberFormat="1"/>
    <xf numFmtId="0" fontId="8" fillId="0" borderId="0" xfId="3" applyFill="1"/>
    <xf numFmtId="0" fontId="2" fillId="4" borderId="10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vertical="center"/>
    </xf>
    <xf numFmtId="166" fontId="0" fillId="0" borderId="0" xfId="1" applyNumberFormat="1" applyFont="1"/>
    <xf numFmtId="166" fontId="0" fillId="0" borderId="0" xfId="0" applyNumberFormat="1"/>
    <xf numFmtId="169" fontId="0" fillId="0" borderId="19" xfId="5" applyNumberFormat="1" applyFont="1" applyBorder="1" applyAlignment="1">
      <alignment horizontal="center" vertical="center"/>
    </xf>
    <xf numFmtId="169" fontId="0" fillId="6" borderId="19" xfId="5" applyNumberFormat="1" applyFont="1" applyFill="1" applyBorder="1" applyAlignment="1">
      <alignment horizontal="center" vertical="center"/>
    </xf>
    <xf numFmtId="169" fontId="0" fillId="0" borderId="22" xfId="5" applyNumberFormat="1" applyFont="1" applyBorder="1" applyAlignment="1">
      <alignment horizontal="center" vertical="center"/>
    </xf>
    <xf numFmtId="170" fontId="0" fillId="0" borderId="19" xfId="5" applyNumberFormat="1" applyFont="1" applyBorder="1" applyAlignment="1">
      <alignment horizontal="center" vertical="center"/>
    </xf>
    <xf numFmtId="170" fontId="0" fillId="6" borderId="19" xfId="5" applyNumberFormat="1" applyFont="1" applyFill="1" applyBorder="1" applyAlignment="1">
      <alignment horizontal="center" vertical="center"/>
    </xf>
    <xf numFmtId="0" fontId="2" fillId="4" borderId="18" xfId="0" applyFont="1" applyFill="1" applyBorder="1" applyAlignment="1"/>
    <xf numFmtId="169" fontId="0" fillId="0" borderId="18" xfId="5" applyNumberFormat="1" applyFont="1" applyBorder="1" applyAlignment="1">
      <alignment horizontal="center" vertical="center" wrapText="1"/>
    </xf>
    <xf numFmtId="11" fontId="0" fillId="0" borderId="0" xfId="5" applyNumberFormat="1" applyFont="1" applyBorder="1" applyAlignment="1">
      <alignment horizontal="center" vertical="center"/>
    </xf>
    <xf numFmtId="169" fontId="0" fillId="6" borderId="18" xfId="5" applyNumberFormat="1" applyFont="1" applyFill="1" applyBorder="1" applyAlignment="1">
      <alignment horizontal="center" vertical="center" wrapText="1"/>
    </xf>
    <xf numFmtId="170" fontId="0" fillId="6" borderId="0" xfId="5" applyNumberFormat="1" applyFont="1" applyFill="1" applyBorder="1" applyAlignment="1">
      <alignment horizontal="center" vertical="center"/>
    </xf>
    <xf numFmtId="170" fontId="0" fillId="0" borderId="0" xfId="5" applyNumberFormat="1" applyFont="1" applyBorder="1" applyAlignment="1">
      <alignment horizontal="center" vertical="center"/>
    </xf>
    <xf numFmtId="169" fontId="0" fillId="6" borderId="20" xfId="5" applyNumberFormat="1" applyFont="1" applyFill="1" applyBorder="1" applyAlignment="1">
      <alignment horizontal="center" vertical="center" wrapText="1"/>
    </xf>
    <xf numFmtId="170" fontId="0" fillId="6" borderId="21" xfId="5" applyNumberFormat="1" applyFont="1" applyFill="1" applyBorder="1" applyAlignment="1">
      <alignment horizontal="center" vertical="center"/>
    </xf>
    <xf numFmtId="170" fontId="0" fillId="6" borderId="22" xfId="5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10" fontId="0" fillId="0" borderId="0" xfId="1" applyNumberFormat="1" applyFont="1" applyAlignment="1">
      <alignment horizontal="center"/>
    </xf>
    <xf numFmtId="0" fontId="14" fillId="0" borderId="0" xfId="0" applyFont="1" applyAlignment="1">
      <alignment horizontal="left" indent="3"/>
    </xf>
    <xf numFmtId="0" fontId="15" fillId="0" borderId="0" xfId="0" applyFont="1" applyAlignment="1">
      <alignment horizontal="left" indent="3"/>
    </xf>
    <xf numFmtId="0" fontId="16" fillId="0" borderId="0" xfId="0" applyFont="1" applyAlignment="1">
      <alignment horizontal="left" vertical="top"/>
    </xf>
    <xf numFmtId="0" fontId="13" fillId="0" borderId="0" xfId="0" applyFont="1" applyAlignment="1">
      <alignment horizontal="left" indent="4"/>
    </xf>
    <xf numFmtId="0" fontId="16" fillId="0" borderId="0" xfId="0" applyFont="1" applyAlignment="1">
      <alignment horizontal="left" indent="3"/>
    </xf>
    <xf numFmtId="0" fontId="14" fillId="0" borderId="0" xfId="0" applyFont="1" applyAlignment="1">
      <alignment wrapText="1"/>
    </xf>
    <xf numFmtId="0" fontId="0" fillId="0" borderId="18" xfId="0" applyBorder="1" applyAlignment="1">
      <alignment horizontal="center" vertical="center" wrapText="1"/>
    </xf>
    <xf numFmtId="10" fontId="0" fillId="0" borderId="0" xfId="1" applyNumberFormat="1" applyFont="1" applyAlignment="1">
      <alignment horizontal="center" vertical="center" wrapText="1"/>
    </xf>
    <xf numFmtId="10" fontId="0" fillId="0" borderId="19" xfId="1" applyNumberFormat="1" applyFont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9" fontId="0" fillId="6" borderId="0" xfId="1" applyFont="1" applyFill="1" applyAlignment="1">
      <alignment horizontal="center" vertical="center" wrapText="1"/>
    </xf>
    <xf numFmtId="9" fontId="0" fillId="6" borderId="19" xfId="1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0" fontId="0" fillId="0" borderId="21" xfId="1" applyNumberFormat="1" applyFont="1" applyBorder="1" applyAlignment="1">
      <alignment horizontal="center" vertical="center" wrapText="1"/>
    </xf>
    <xf numFmtId="10" fontId="0" fillId="0" borderId="22" xfId="1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left" vertical="top" indent="4"/>
    </xf>
    <xf numFmtId="0" fontId="0" fillId="0" borderId="0" xfId="0" applyAlignment="1">
      <alignment horizontal="center"/>
    </xf>
    <xf numFmtId="0" fontId="14" fillId="0" borderId="0" xfId="0" applyFont="1" applyAlignment="1">
      <alignment horizontal="left"/>
    </xf>
    <xf numFmtId="0" fontId="0" fillId="0" borderId="23" xfId="0" applyBorder="1"/>
    <xf numFmtId="165" fontId="0" fillId="0" borderId="23" xfId="1" applyNumberFormat="1" applyFont="1" applyBorder="1"/>
    <xf numFmtId="10" fontId="0" fillId="0" borderId="23" xfId="1" applyNumberFormat="1" applyFont="1" applyBorder="1"/>
    <xf numFmtId="0" fontId="17" fillId="0" borderId="0" xfId="0" applyFont="1" applyAlignment="1">
      <alignment horizontal="left"/>
    </xf>
    <xf numFmtId="0" fontId="19" fillId="0" borderId="0" xfId="6" applyFont="1"/>
    <xf numFmtId="0" fontId="19" fillId="0" borderId="0" xfId="6" applyFont="1" applyAlignment="1">
      <alignment wrapText="1"/>
    </xf>
    <xf numFmtId="0" fontId="18" fillId="0" borderId="0" xfId="6"/>
    <xf numFmtId="0" fontId="18" fillId="7" borderId="0" xfId="6" applyFill="1"/>
    <xf numFmtId="3" fontId="19" fillId="0" borderId="0" xfId="6" applyNumberFormat="1" applyFont="1"/>
    <xf numFmtId="2" fontId="19" fillId="0" borderId="0" xfId="6" applyNumberFormat="1" applyFont="1"/>
    <xf numFmtId="2" fontId="18" fillId="0" borderId="0" xfId="6" applyNumberFormat="1"/>
    <xf numFmtId="0" fontId="13" fillId="0" borderId="0" xfId="6" applyFont="1" applyAlignment="1">
      <alignment horizontal="left" indent="4"/>
    </xf>
    <xf numFmtId="0" fontId="16" fillId="0" borderId="0" xfId="6" applyFont="1" applyAlignment="1">
      <alignment horizontal="left" indent="5"/>
    </xf>
    <xf numFmtId="0" fontId="21" fillId="7" borderId="24" xfId="6" applyFont="1" applyFill="1" applyBorder="1" applyAlignment="1">
      <alignment vertical="center"/>
    </xf>
    <xf numFmtId="0" fontId="19" fillId="7" borderId="24" xfId="6" applyFont="1" applyFill="1" applyBorder="1" applyAlignment="1">
      <alignment vertical="center"/>
    </xf>
    <xf numFmtId="0" fontId="19" fillId="7" borderId="24" xfId="6" applyFont="1" applyFill="1" applyBorder="1"/>
    <xf numFmtId="0" fontId="18" fillId="7" borderId="25" xfId="6" applyFill="1" applyBorder="1" applyAlignment="1">
      <alignment vertical="center"/>
    </xf>
    <xf numFmtId="0" fontId="23" fillId="7" borderId="25" xfId="7" applyFont="1" applyFill="1" applyBorder="1" applyAlignment="1">
      <alignment vertical="center"/>
    </xf>
    <xf numFmtId="0" fontId="19" fillId="7" borderId="25" xfId="6" applyFont="1" applyFill="1" applyBorder="1"/>
    <xf numFmtId="0" fontId="16" fillId="0" borderId="0" xfId="0" applyFont="1" applyAlignment="1">
      <alignment horizontal="left" indent="7"/>
    </xf>
    <xf numFmtId="0" fontId="16" fillId="0" borderId="0" xfId="0" applyFont="1"/>
    <xf numFmtId="0" fontId="2" fillId="4" borderId="0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10" fontId="0" fillId="0" borderId="19" xfId="1" applyNumberFormat="1" applyFont="1" applyBorder="1" applyAlignment="1">
      <alignment horizontal="center" vertical="center"/>
    </xf>
    <xf numFmtId="10" fontId="0" fillId="6" borderId="0" xfId="1" applyNumberFormat="1" applyFont="1" applyFill="1" applyBorder="1" applyAlignment="1">
      <alignment horizontal="center" vertical="center"/>
    </xf>
    <xf numFmtId="10" fontId="0" fillId="6" borderId="19" xfId="1" applyNumberFormat="1" applyFont="1" applyFill="1" applyBorder="1" applyAlignment="1">
      <alignment horizontal="center" vertical="center"/>
    </xf>
    <xf numFmtId="10" fontId="0" fillId="0" borderId="21" xfId="1" applyNumberFormat="1" applyFont="1" applyBorder="1" applyAlignment="1">
      <alignment horizontal="center" vertical="center"/>
    </xf>
    <xf numFmtId="10" fontId="0" fillId="0" borderId="22" xfId="1" applyNumberFormat="1" applyFont="1" applyBorder="1" applyAlignment="1">
      <alignment horizontal="center" vertical="center"/>
    </xf>
    <xf numFmtId="10" fontId="0" fillId="6" borderId="14" xfId="0" applyNumberFormat="1" applyFill="1" applyBorder="1" applyAlignment="1">
      <alignment horizontal="center" vertical="center"/>
    </xf>
    <xf numFmtId="166" fontId="0" fillId="0" borderId="15" xfId="0" applyNumberFormat="1" applyBorder="1" applyAlignment="1">
      <alignment horizontal="center" vertical="center"/>
    </xf>
    <xf numFmtId="166" fontId="0" fillId="6" borderId="30" xfId="0" applyNumberFormat="1" applyFill="1" applyBorder="1" applyAlignment="1">
      <alignment horizontal="center" vertical="center"/>
    </xf>
    <xf numFmtId="166" fontId="0" fillId="6" borderId="33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2" fillId="5" borderId="31" xfId="0" applyFont="1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0" fontId="0" fillId="6" borderId="21" xfId="1" applyNumberFormat="1" applyFont="1" applyFill="1" applyBorder="1" applyAlignment="1">
      <alignment horizontal="center" vertical="center"/>
    </xf>
    <xf numFmtId="10" fontId="0" fillId="6" borderId="22" xfId="1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left"/>
    </xf>
    <xf numFmtId="0" fontId="13" fillId="0" borderId="0" xfId="0" applyFont="1" applyAlignment="1">
      <alignment horizontal="left" vertical="top"/>
    </xf>
    <xf numFmtId="0" fontId="26" fillId="0" borderId="34" xfId="0" applyFont="1" applyBorder="1" applyAlignment="1">
      <alignment horizontal="justify" vertical="center" wrapText="1"/>
    </xf>
    <xf numFmtId="0" fontId="26" fillId="0" borderId="35" xfId="0" applyFont="1" applyBorder="1" applyAlignment="1">
      <alignment horizontal="center" vertical="center" wrapText="1"/>
    </xf>
    <xf numFmtId="0" fontId="27" fillId="9" borderId="36" xfId="0" applyFont="1" applyFill="1" applyBorder="1" applyAlignment="1">
      <alignment horizontal="center" vertical="center" wrapText="1"/>
    </xf>
    <xf numFmtId="10" fontId="27" fillId="9" borderId="37" xfId="0" applyNumberFormat="1" applyFont="1" applyFill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9" fontId="28" fillId="0" borderId="37" xfId="0" applyNumberFormat="1" applyFont="1" applyBorder="1" applyAlignment="1">
      <alignment horizontal="center" vertical="center" wrapText="1"/>
    </xf>
    <xf numFmtId="10" fontId="28" fillId="0" borderId="37" xfId="0" applyNumberFormat="1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9" fontId="28" fillId="0" borderId="0" xfId="0" applyNumberFormat="1" applyFont="1" applyBorder="1" applyAlignment="1">
      <alignment horizontal="center" vertical="center" wrapText="1"/>
    </xf>
    <xf numFmtId="10" fontId="28" fillId="0" borderId="0" xfId="0" applyNumberFormat="1" applyFont="1" applyBorder="1" applyAlignment="1">
      <alignment horizontal="center" vertical="center" wrapText="1"/>
    </xf>
    <xf numFmtId="0" fontId="2" fillId="4" borderId="41" xfId="0" applyFont="1" applyFill="1" applyBorder="1" applyAlignment="1">
      <alignment horizontal="center" vertical="center"/>
    </xf>
    <xf numFmtId="169" fontId="0" fillId="0" borderId="41" xfId="5" applyNumberFormat="1" applyFont="1" applyBorder="1" applyAlignment="1">
      <alignment horizontal="center" vertical="center"/>
    </xf>
    <xf numFmtId="169" fontId="0" fillId="6" borderId="41" xfId="5" applyNumberFormat="1" applyFont="1" applyFill="1" applyBorder="1" applyAlignment="1">
      <alignment horizontal="center" vertical="center"/>
    </xf>
    <xf numFmtId="0" fontId="0" fillId="0" borderId="43" xfId="0" applyBorder="1"/>
    <xf numFmtId="0" fontId="2" fillId="4" borderId="42" xfId="0" applyFont="1" applyFill="1" applyBorder="1" applyAlignment="1">
      <alignment horizontal="center" vertical="center"/>
    </xf>
    <xf numFmtId="2" fontId="0" fillId="0" borderId="0" xfId="5" applyNumberFormat="1" applyFont="1" applyBorder="1" applyAlignment="1">
      <alignment horizontal="center" vertical="center"/>
    </xf>
    <xf numFmtId="2" fontId="0" fillId="0" borderId="42" xfId="5" applyNumberFormat="1" applyFont="1" applyBorder="1" applyAlignment="1">
      <alignment horizontal="center" vertical="center"/>
    </xf>
    <xf numFmtId="2" fontId="0" fillId="6" borderId="0" xfId="5" applyNumberFormat="1" applyFont="1" applyFill="1" applyBorder="1" applyAlignment="1">
      <alignment horizontal="center" vertical="center"/>
    </xf>
    <xf numFmtId="2" fontId="0" fillId="6" borderId="42" xfId="5" applyNumberFormat="1" applyFont="1" applyFill="1" applyBorder="1" applyAlignment="1">
      <alignment horizontal="center" vertical="center"/>
    </xf>
    <xf numFmtId="2" fontId="0" fillId="0" borderId="44" xfId="0" applyNumberFormat="1" applyBorder="1" applyAlignment="1">
      <alignment horizontal="center"/>
    </xf>
    <xf numFmtId="2" fontId="0" fillId="0" borderId="45" xfId="0" applyNumberFormat="1" applyBorder="1" applyAlignment="1">
      <alignment horizontal="center"/>
    </xf>
    <xf numFmtId="171" fontId="0" fillId="0" borderId="0" xfId="5" applyNumberFormat="1" applyFont="1" applyBorder="1" applyAlignment="1">
      <alignment horizontal="center" vertical="center"/>
    </xf>
    <xf numFmtId="171" fontId="0" fillId="6" borderId="0" xfId="5" applyNumberFormat="1" applyFont="1" applyFill="1" applyBorder="1" applyAlignment="1">
      <alignment horizontal="center" vertical="center"/>
    </xf>
    <xf numFmtId="1" fontId="0" fillId="0" borderId="0" xfId="5" applyNumberFormat="1" applyFont="1" applyBorder="1" applyAlignment="1">
      <alignment horizontal="center" vertical="center"/>
    </xf>
    <xf numFmtId="1" fontId="0" fillId="6" borderId="0" xfId="5" applyNumberFormat="1" applyFont="1" applyFill="1" applyBorder="1" applyAlignment="1">
      <alignment horizontal="center" vertical="center"/>
    </xf>
    <xf numFmtId="1" fontId="0" fillId="0" borderId="44" xfId="0" applyNumberFormat="1" applyBorder="1" applyAlignment="1">
      <alignment horizontal="center"/>
    </xf>
    <xf numFmtId="166" fontId="0" fillId="0" borderId="0" xfId="1" applyNumberFormat="1" applyFont="1" applyBorder="1" applyAlignment="1">
      <alignment horizontal="center" vertical="center"/>
    </xf>
    <xf numFmtId="166" fontId="0" fillId="0" borderId="42" xfId="1" applyNumberFormat="1" applyFont="1" applyBorder="1" applyAlignment="1">
      <alignment horizontal="center" vertical="center"/>
    </xf>
    <xf numFmtId="166" fontId="0" fillId="6" borderId="0" xfId="1" applyNumberFormat="1" applyFont="1" applyFill="1" applyBorder="1" applyAlignment="1">
      <alignment horizontal="center" vertical="center"/>
    </xf>
    <xf numFmtId="166" fontId="0" fillId="6" borderId="42" xfId="1" applyNumberFormat="1" applyFont="1" applyFill="1" applyBorder="1" applyAlignment="1">
      <alignment horizontal="center" vertical="center"/>
    </xf>
    <xf numFmtId="166" fontId="0" fillId="0" borderId="44" xfId="1" applyNumberFormat="1" applyFont="1" applyBorder="1" applyAlignment="1">
      <alignment horizontal="center"/>
    </xf>
    <xf numFmtId="166" fontId="0" fillId="0" borderId="45" xfId="1" applyNumberFormat="1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29" fillId="0" borderId="0" xfId="0" applyFont="1"/>
    <xf numFmtId="17" fontId="29" fillId="0" borderId="0" xfId="0" applyNumberFormat="1" applyFont="1"/>
    <xf numFmtId="0" fontId="15" fillId="0" borderId="0" xfId="0" applyFont="1" applyAlignment="1">
      <alignment horizontal="left"/>
    </xf>
    <xf numFmtId="17" fontId="2" fillId="4" borderId="0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30" fillId="0" borderId="0" xfId="0" applyFont="1" applyAlignment="1">
      <alignment horizontal="left" vertical="top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6" fillId="0" borderId="8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0" fillId="6" borderId="18" xfId="0" applyFill="1" applyBorder="1" applyAlignment="1">
      <alignment horizontal="left" vertical="center"/>
    </xf>
    <xf numFmtId="0" fontId="0" fillId="6" borderId="0" xfId="0" applyFill="1" applyBorder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6" borderId="18" xfId="0" applyFill="1" applyBorder="1" applyAlignment="1">
      <alignment horizontal="left" vertical="center" wrapText="1"/>
    </xf>
    <xf numFmtId="0" fontId="0" fillId="6" borderId="0" xfId="0" applyFill="1" applyBorder="1" applyAlignment="1">
      <alignment horizontal="left" vertical="center" wrapText="1"/>
    </xf>
    <xf numFmtId="0" fontId="0" fillId="6" borderId="20" xfId="0" applyFill="1" applyBorder="1" applyAlignment="1">
      <alignment horizontal="left" vertical="center" wrapText="1"/>
    </xf>
    <xf numFmtId="0" fontId="0" fillId="6" borderId="21" xfId="0" applyFill="1" applyBorder="1" applyAlignment="1">
      <alignment horizontal="left" vertical="center" wrapText="1"/>
    </xf>
    <xf numFmtId="10" fontId="0" fillId="0" borderId="19" xfId="0" applyNumberFormat="1" applyBorder="1" applyAlignment="1">
      <alignment horizontal="center" vertical="center"/>
    </xf>
    <xf numFmtId="10" fontId="0" fillId="6" borderId="19" xfId="0" applyNumberFormat="1" applyFill="1" applyBorder="1" applyAlignment="1">
      <alignment horizontal="center" vertical="center"/>
    </xf>
    <xf numFmtId="10" fontId="0" fillId="6" borderId="22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6" borderId="18" xfId="0" applyFill="1" applyBorder="1" applyAlignment="1">
      <alignment horizontal="left" wrapText="1"/>
    </xf>
    <xf numFmtId="0" fontId="0" fillId="6" borderId="0" xfId="0" applyFill="1" applyBorder="1" applyAlignment="1">
      <alignment horizontal="left" wrapText="1"/>
    </xf>
    <xf numFmtId="0" fontId="0" fillId="6" borderId="20" xfId="0" applyFill="1" applyBorder="1" applyAlignment="1">
      <alignment horizontal="left" wrapText="1"/>
    </xf>
    <xf numFmtId="0" fontId="0" fillId="6" borderId="21" xfId="0" applyFill="1" applyBorder="1" applyAlignment="1">
      <alignment horizontal="left" wrapText="1"/>
    </xf>
    <xf numFmtId="0" fontId="2" fillId="4" borderId="10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0" fillId="6" borderId="19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14" fillId="0" borderId="0" xfId="0" applyFont="1" applyAlignment="1">
      <alignment horizontal="left" wrapText="1" indent="4"/>
    </xf>
    <xf numFmtId="0" fontId="14" fillId="0" borderId="0" xfId="0" applyFont="1" applyAlignment="1">
      <alignment horizontal="left" wrapText="1" indent="3"/>
    </xf>
    <xf numFmtId="0" fontId="20" fillId="7" borderId="0" xfId="6" applyFont="1" applyFill="1" applyAlignment="1">
      <alignment horizontal="center" vertical="center"/>
    </xf>
    <xf numFmtId="0" fontId="20" fillId="7" borderId="0" xfId="6" applyFont="1" applyFill="1" applyAlignment="1">
      <alignment horizontal="center" vertical="top"/>
    </xf>
    <xf numFmtId="0" fontId="0" fillId="6" borderId="20" xfId="0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</cellXfs>
  <cellStyles count="8">
    <cellStyle name="Hiperlink" xfId="4" builtinId="8"/>
    <cellStyle name="Hiperlink 2" xfId="7" xr:uid="{94B491A1-61DC-7B40-A4F6-C375AC86F3BA}"/>
    <cellStyle name="Normal" xfId="0" builtinId="0"/>
    <cellStyle name="Normal 2" xfId="2" xr:uid="{00000000-0005-0000-0000-000001000000}"/>
    <cellStyle name="Normal 3" xfId="3" xr:uid="{00000000-0005-0000-0000-000002000000}"/>
    <cellStyle name="Normal 4" xfId="6" xr:uid="{6F65A99A-43DC-1E49-B755-D4D9FC2E880B}"/>
    <cellStyle name="Porcentagem" xfId="1" builtinId="5"/>
    <cellStyle name="Vírgula" xfId="5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>
                <a:solidFill>
                  <a:schemeClr val="tx1">
                    <a:lumMod val="85000"/>
                    <a:lumOff val="15000"/>
                  </a:schemeClr>
                </a:solidFill>
              </a:rPr>
              <a:t>Participação da China nas Comércio Exterior Brasileiro</a:t>
            </a:r>
          </a:p>
        </c:rich>
      </c:tx>
      <c:layout>
        <c:manualLayout>
          <c:xMode val="edge"/>
          <c:yMode val="edge"/>
          <c:x val="1.5096678625645444E-4"/>
          <c:y val="7.079363281028721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4419639339612228E-2"/>
          <c:y val="0.11166917804339206"/>
          <c:w val="0.90889590435618517"/>
          <c:h val="0.82253237410071944"/>
        </c:manualLayout>
      </c:layout>
      <c:lineChart>
        <c:grouping val="standard"/>
        <c:varyColors val="0"/>
        <c:ser>
          <c:idx val="0"/>
          <c:order val="0"/>
          <c:tx>
            <c:v>Exportações</c:v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8938530473746031E-2"/>
                  <c:y val="-4.66413662239090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86D-9143-8CC8-096E9634B8CE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86D-9143-8CC8-096E9634B8CE}"/>
                </c:ext>
              </c:extLst>
            </c:dLbl>
            <c:dLbl>
              <c:idx val="2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86D-9143-8CC8-096E9634B8CE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[1]TABELA_SH_BLOCOS!$B$55:$Y$55</c:f>
              <c:strCache>
                <c:ptCount val="2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2020*</c:v>
                </c:pt>
              </c:strCache>
            </c:strRef>
          </c:cat>
          <c:val>
            <c:numRef>
              <c:f>[1]TABELA_SH_BLOCOS!$B$56:$Y$56</c:f>
              <c:numCache>
                <c:formatCode>General</c:formatCode>
                <c:ptCount val="24"/>
                <c:pt idx="0">
                  <c:v>2.932451904286229E-2</c:v>
                </c:pt>
                <c:pt idx="1">
                  <c:v>2.569610423960338E-2</c:v>
                </c:pt>
                <c:pt idx="2">
                  <c:v>2.3276676593705425E-2</c:v>
                </c:pt>
                <c:pt idx="3">
                  <c:v>2.8354124391615807E-2</c:v>
                </c:pt>
                <c:pt idx="4">
                  <c:v>4.0752479068131967E-2</c:v>
                </c:pt>
                <c:pt idx="5">
                  <c:v>5.0476512033855059E-2</c:v>
                </c:pt>
                <c:pt idx="6">
                  <c:v>7.1595063000056733E-2</c:v>
                </c:pt>
                <c:pt idx="7">
                  <c:v>6.4419565101814555E-2</c:v>
                </c:pt>
                <c:pt idx="8">
                  <c:v>6.5011636442834184E-2</c:v>
                </c:pt>
                <c:pt idx="9">
                  <c:v>6.8478837540710477E-2</c:v>
                </c:pt>
                <c:pt idx="10">
                  <c:v>7.5456673234308408E-2</c:v>
                </c:pt>
                <c:pt idx="11">
                  <c:v>9.2666464987493008E-2</c:v>
                </c:pt>
                <c:pt idx="12">
                  <c:v>0.14949138164111864</c:v>
                </c:pt>
                <c:pt idx="13">
                  <c:v>0.16090591103572202</c:v>
                </c:pt>
                <c:pt idx="14">
                  <c:v>0.18179019247548961</c:v>
                </c:pt>
                <c:pt idx="15">
                  <c:v>0.18030024274515713</c:v>
                </c:pt>
                <c:pt idx="16">
                  <c:v>0.20400586731607195</c:v>
                </c:pt>
                <c:pt idx="17">
                  <c:v>0.19527894376070104</c:v>
                </c:pt>
                <c:pt idx="18">
                  <c:v>0.19714533487033947</c:v>
                </c:pt>
                <c:pt idx="19">
                  <c:v>0.20188242286361072</c:v>
                </c:pt>
                <c:pt idx="20">
                  <c:v>0.23042820565113106</c:v>
                </c:pt>
                <c:pt idx="21">
                  <c:v>0.27868721382954276</c:v>
                </c:pt>
                <c:pt idx="22">
                  <c:v>0.29212429173175092</c:v>
                </c:pt>
                <c:pt idx="23">
                  <c:v>0.34946778090031255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6D-9143-8CC8-096E9634B8CE}"/>
            </c:ext>
          </c:extLst>
        </c:ser>
        <c:ser>
          <c:idx val="1"/>
          <c:order val="1"/>
          <c:tx>
            <c:v>Importações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86D-9143-8CC8-096E9634B8CE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86D-9143-8CC8-096E9634B8CE}"/>
                </c:ext>
              </c:extLst>
            </c:dLbl>
            <c:dLbl>
              <c:idx val="23"/>
              <c:layout>
                <c:manualLayout>
                  <c:x val="-2.6684456304202901E-2"/>
                  <c:y val="-3.45323741007194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86D-9143-8CC8-096E9634B8CE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[1]TABELA_SH_BLOCOS!$B$57:$Y$57</c:f>
              <c:numCache>
                <c:formatCode>General</c:formatCode>
                <c:ptCount val="24"/>
                <c:pt idx="0">
                  <c:v>2.6354760921831116E-2</c:v>
                </c:pt>
                <c:pt idx="1">
                  <c:v>2.4207796655292893E-2</c:v>
                </c:pt>
                <c:pt idx="2">
                  <c:v>2.319692311250527E-2</c:v>
                </c:pt>
                <c:pt idx="3">
                  <c:v>2.8260684389300905E-2</c:v>
                </c:pt>
                <c:pt idx="4">
                  <c:v>3.0078902288228172E-2</c:v>
                </c:pt>
                <c:pt idx="5">
                  <c:v>3.9153086291071129E-2</c:v>
                </c:pt>
                <c:pt idx="6">
                  <c:v>4.9676998741676227E-2</c:v>
                </c:pt>
                <c:pt idx="7">
                  <c:v>6.4522976855100111E-2</c:v>
                </c:pt>
                <c:pt idx="8">
                  <c:v>7.8004046976939051E-2</c:v>
                </c:pt>
                <c:pt idx="9">
                  <c:v>9.4811468089424172E-2</c:v>
                </c:pt>
                <c:pt idx="10">
                  <c:v>0.10959891099046493</c:v>
                </c:pt>
                <c:pt idx="11">
                  <c:v>0.120347057264166</c:v>
                </c:pt>
                <c:pt idx="12">
                  <c:v>0.12862133384428179</c:v>
                </c:pt>
                <c:pt idx="13">
                  <c:v>0.14483489803402144</c:v>
                </c:pt>
                <c:pt idx="14">
                  <c:v>0.14938029932485666</c:v>
                </c:pt>
                <c:pt idx="15">
                  <c:v>0.15721682992062194</c:v>
                </c:pt>
                <c:pt idx="16">
                  <c:v>0.15928849513398821</c:v>
                </c:pt>
                <c:pt idx="17">
                  <c:v>0.16689833477197236</c:v>
                </c:pt>
                <c:pt idx="18">
                  <c:v>0.18276924821121895</c:v>
                </c:pt>
                <c:pt idx="19">
                  <c:v>0.17317757704393458</c:v>
                </c:pt>
                <c:pt idx="20">
                  <c:v>0.18509817039965434</c:v>
                </c:pt>
                <c:pt idx="21">
                  <c:v>0.19566133247642822</c:v>
                </c:pt>
                <c:pt idx="22">
                  <c:v>0.20232022621961951</c:v>
                </c:pt>
                <c:pt idx="23">
                  <c:v>0.21402643069342309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6D-9143-8CC8-096E9634B8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2792512"/>
        <c:axId val="172858416"/>
      </c:lineChart>
      <c:catAx>
        <c:axId val="17279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>
                <a:lumMod val="75000"/>
                <a:lumOff val="2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858416"/>
        <c:crosses val="autoZero"/>
        <c:auto val="1"/>
        <c:lblAlgn val="ctr"/>
        <c:lblOffset val="100"/>
        <c:noMultiLvlLbl val="0"/>
      </c:catAx>
      <c:valAx>
        <c:axId val="172858416"/>
        <c:scaling>
          <c:orientation val="minMax"/>
          <c:max val="0.35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ysClr val="windowText" lastClr="000000">
                <a:lumMod val="85000"/>
                <a:lumOff val="1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792512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ayout>
        <c:manualLayout>
          <c:xMode val="edge"/>
          <c:yMode val="edge"/>
          <c:x val="0.56275595804026834"/>
          <c:y val="1.6690647482014383E-2"/>
          <c:w val="0.24006503023012718"/>
          <c:h val="4.7379368945788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</a:rPr>
              <a:t>Comércio Exterior Brasileiro (em</a:t>
            </a:r>
            <a:r>
              <a:rPr lang="pt-BR" baseline="0">
                <a:solidFill>
                  <a:schemeClr val="tx1"/>
                </a:solidFill>
              </a:rPr>
              <a:t> milhões de dólares)</a:t>
            </a:r>
            <a:endParaRPr lang="pt-BR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1.5952793134898138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291417626850698"/>
          <c:y val="0.10011311600876907"/>
          <c:w val="0.860097406743076"/>
          <c:h val="0.770486580445978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'Previsoes e Gráficos (Média)'!$K$18</c:f>
              <c:strCache>
                <c:ptCount val="1"/>
                <c:pt idx="0">
                  <c:v>Exportações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22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CEC-6E41-83D2-AC39FE5EEA93}"/>
              </c:ext>
            </c:extLst>
          </c:dPt>
          <c:dPt>
            <c:idx val="23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EC-6E41-83D2-AC39FE5EEA93}"/>
              </c:ext>
            </c:extLst>
          </c:dPt>
          <c:dLbls>
            <c:delete val="1"/>
          </c:dLbls>
          <c:cat>
            <c:numRef>
              <c:f>'Previsoes e Gráficos (Média)'!$J$19:$J$42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'Previsoes e Gráficos (Média)'!$K$19:$K$42</c:f>
              <c:numCache>
                <c:formatCode>[$$-45C]#,##0.00</c:formatCode>
                <c:ptCount val="24"/>
                <c:pt idx="0">
                  <c:v>51076.603548999999</c:v>
                </c:pt>
                <c:pt idx="1">
                  <c:v>47945.909310000003</c:v>
                </c:pt>
                <c:pt idx="2">
                  <c:v>55018.346483000001</c:v>
                </c:pt>
                <c:pt idx="3">
                  <c:v>58128.223219</c:v>
                </c:pt>
                <c:pt idx="4">
                  <c:v>60290.491129000002</c:v>
                </c:pt>
                <c:pt idx="5">
                  <c:v>72975.027453999995</c:v>
                </c:pt>
                <c:pt idx="6">
                  <c:v>96332.184410000002</c:v>
                </c:pt>
                <c:pt idx="7">
                  <c:v>118692.85654399999</c:v>
                </c:pt>
                <c:pt idx="8">
                  <c:v>137708.09675900001</c:v>
                </c:pt>
                <c:pt idx="9">
                  <c:v>160521.882755</c:v>
                </c:pt>
                <c:pt idx="10">
                  <c:v>197778.85808500001</c:v>
                </c:pt>
                <c:pt idx="11">
                  <c:v>152910.58038299999</c:v>
                </c:pt>
                <c:pt idx="12">
                  <c:v>201788.337035</c:v>
                </c:pt>
                <c:pt idx="13">
                  <c:v>255936.30685699999</c:v>
                </c:pt>
                <c:pt idx="14">
                  <c:v>242277.30718999999</c:v>
                </c:pt>
                <c:pt idx="15">
                  <c:v>241967.561759</c:v>
                </c:pt>
                <c:pt idx="16">
                  <c:v>224974.401228</c:v>
                </c:pt>
                <c:pt idx="17">
                  <c:v>190971.08733899999</c:v>
                </c:pt>
                <c:pt idx="18">
                  <c:v>185232.116301</c:v>
                </c:pt>
                <c:pt idx="19">
                  <c:v>217739.21846599999</c:v>
                </c:pt>
                <c:pt idx="20">
                  <c:v>239263.992681</c:v>
                </c:pt>
                <c:pt idx="21">
                  <c:v>225383.482468</c:v>
                </c:pt>
                <c:pt idx="22">
                  <c:v>264278.39694905368</c:v>
                </c:pt>
                <c:pt idx="23">
                  <c:v>286726.20398590632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EC-6E41-83D2-AC39FE5EEA93}"/>
            </c:ext>
          </c:extLst>
        </c:ser>
        <c:ser>
          <c:idx val="1"/>
          <c:order val="1"/>
          <c:tx>
            <c:strRef>
              <c:f>'Previsoes e Gráficos (Média)'!$L$18</c:f>
              <c:strCache>
                <c:ptCount val="1"/>
                <c:pt idx="0">
                  <c:v>Importações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'Previsoes e Gráficos (Média)'!$J$19:$J$42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'Previsoes e Gráficos (Média)'!$L$19:$L$42</c:f>
              <c:numCache>
                <c:formatCode>[$$-45C]#,##0.00</c:formatCode>
                <c:ptCount val="24"/>
                <c:pt idx="0">
                  <c:v>57596.907510999998</c:v>
                </c:pt>
                <c:pt idx="1">
                  <c:v>49181.644327000002</c:v>
                </c:pt>
                <c:pt idx="2">
                  <c:v>55891.118709000002</c:v>
                </c:pt>
                <c:pt idx="3">
                  <c:v>55444.566162000003</c:v>
                </c:pt>
                <c:pt idx="4">
                  <c:v>47140.165637999999</c:v>
                </c:pt>
                <c:pt idx="5">
                  <c:v>48269.929600000003</c:v>
                </c:pt>
                <c:pt idx="6">
                  <c:v>62744.505512999996</c:v>
                </c:pt>
                <c:pt idx="7">
                  <c:v>73468.391463000007</c:v>
                </c:pt>
                <c:pt idx="8">
                  <c:v>91192.855349999998</c:v>
                </c:pt>
                <c:pt idx="9">
                  <c:v>120475.382973</c:v>
                </c:pt>
                <c:pt idx="10">
                  <c:v>173118.588785</c:v>
                </c:pt>
                <c:pt idx="11">
                  <c:v>127812.153899</c:v>
                </c:pt>
                <c:pt idx="12">
                  <c:v>181774.96937800001</c:v>
                </c:pt>
                <c:pt idx="13">
                  <c:v>226244.22212799999</c:v>
                </c:pt>
                <c:pt idx="14">
                  <c:v>223366.72102299999</c:v>
                </c:pt>
                <c:pt idx="15">
                  <c:v>239681.231635</c:v>
                </c:pt>
                <c:pt idx="16">
                  <c:v>229127.843314</c:v>
                </c:pt>
                <c:pt idx="17">
                  <c:v>171458.999759</c:v>
                </c:pt>
                <c:pt idx="18">
                  <c:v>137585.830976</c:v>
                </c:pt>
                <c:pt idx="19">
                  <c:v>150749.49442100001</c:v>
                </c:pt>
                <c:pt idx="20">
                  <c:v>181230.56886199999</c:v>
                </c:pt>
                <c:pt idx="21">
                  <c:v>177347.93474900001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EC-6E41-83D2-AC39FE5EEA9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5"/>
        <c:overlap val="100"/>
        <c:axId val="408910344"/>
        <c:axId val="408912304"/>
      </c:barChart>
      <c:lineChart>
        <c:grouping val="standard"/>
        <c:varyColors val="0"/>
        <c:ser>
          <c:idx val="2"/>
          <c:order val="2"/>
          <c:tx>
            <c:strRef>
              <c:f>'Previsoes e Gráficos (Média)'!$M$18</c:f>
              <c:strCache>
                <c:ptCount val="1"/>
                <c:pt idx="0">
                  <c:v>Comércio Total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Pt>
            <c:idx val="22"/>
            <c:marker>
              <c:symbol val="none"/>
            </c:marker>
            <c:bubble3D val="0"/>
            <c:spPr>
              <a:ln w="28575" cap="rnd">
                <a:solidFill>
                  <a:srgbClr val="00206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CEC-6E41-83D2-AC39FE5EEA93}"/>
              </c:ext>
            </c:extLst>
          </c:dPt>
          <c:dPt>
            <c:idx val="23"/>
            <c:marker>
              <c:symbol val="none"/>
            </c:marker>
            <c:bubble3D val="0"/>
            <c:spPr>
              <a:ln w="28575" cap="rnd">
                <a:solidFill>
                  <a:srgbClr val="00206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CEC-6E41-83D2-AC39FE5EEA93}"/>
              </c:ext>
            </c:extLst>
          </c:dPt>
          <c:dLbls>
            <c:delete val="1"/>
          </c:dLbls>
          <c:val>
            <c:numRef>
              <c:f>'Previsoes e Gráficos (Média)'!$M$19:$M$42</c:f>
              <c:numCache>
                <c:formatCode>[$$-45C]#,##0.00</c:formatCode>
                <c:ptCount val="24"/>
                <c:pt idx="0">
                  <c:v>108673.51105999999</c:v>
                </c:pt>
                <c:pt idx="1">
                  <c:v>97127.553637000005</c:v>
                </c:pt>
                <c:pt idx="2">
                  <c:v>110909.465192</c:v>
                </c:pt>
                <c:pt idx="3">
                  <c:v>113572.78938100001</c:v>
                </c:pt>
                <c:pt idx="4">
                  <c:v>107430.65676700001</c:v>
                </c:pt>
                <c:pt idx="5">
                  <c:v>121244.957054</c:v>
                </c:pt>
                <c:pt idx="6">
                  <c:v>159076.689923</c:v>
                </c:pt>
                <c:pt idx="7">
                  <c:v>192161.24800700002</c:v>
                </c:pt>
                <c:pt idx="8">
                  <c:v>228900.95210900001</c:v>
                </c:pt>
                <c:pt idx="9">
                  <c:v>280997.26572799997</c:v>
                </c:pt>
                <c:pt idx="10">
                  <c:v>370897.44686999999</c:v>
                </c:pt>
                <c:pt idx="11">
                  <c:v>280722.73428199999</c:v>
                </c:pt>
                <c:pt idx="12">
                  <c:v>383563.30641299998</c:v>
                </c:pt>
                <c:pt idx="13">
                  <c:v>482180.52898499998</c:v>
                </c:pt>
                <c:pt idx="14">
                  <c:v>465644.02821299998</c:v>
                </c:pt>
                <c:pt idx="15">
                  <c:v>481648.79339400004</c:v>
                </c:pt>
                <c:pt idx="16">
                  <c:v>454102.244542</c:v>
                </c:pt>
                <c:pt idx="17">
                  <c:v>362430.08709799999</c:v>
                </c:pt>
                <c:pt idx="18">
                  <c:v>322817.947277</c:v>
                </c:pt>
                <c:pt idx="19">
                  <c:v>368488.712887</c:v>
                </c:pt>
                <c:pt idx="20">
                  <c:v>420494.56154299999</c:v>
                </c:pt>
                <c:pt idx="21">
                  <c:v>402731.41721700004</c:v>
                </c:pt>
                <c:pt idx="22">
                  <c:v>264278.39694905368</c:v>
                </c:pt>
                <c:pt idx="23">
                  <c:v>286726.20398590632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CEC-6E41-83D2-AC39FE5EEA9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8910344"/>
        <c:axId val="408912304"/>
      </c:lineChart>
      <c:catAx>
        <c:axId val="40891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912304"/>
        <c:crossesAt val="0"/>
        <c:auto val="1"/>
        <c:lblAlgn val="ctr"/>
        <c:lblOffset val="100"/>
        <c:noMultiLvlLbl val="0"/>
      </c:catAx>
      <c:valAx>
        <c:axId val="408912304"/>
        <c:scaling>
          <c:orientation val="minMax"/>
          <c:max val="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5C]#,##0.00" sourceLinked="1"/>
        <c:majorTickMark val="none"/>
        <c:minorTickMark val="none"/>
        <c:tickLblPos val="nextTo"/>
        <c:spPr>
          <a:noFill/>
          <a:ln>
            <a:solidFill>
              <a:srgbClr val="1E1E1E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910344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5742303833642415"/>
          <c:y val="3.0313014827018179E-3"/>
          <c:w val="0.44113847931170763"/>
          <c:h val="5.42482066183242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1400">
                <a:solidFill>
                  <a:schemeClr val="tx1"/>
                </a:solidFill>
              </a:rPr>
              <a:t>Crescimento Comércio/Crescimento PIB (em US$ milhões,</a:t>
            </a:r>
            <a:r>
              <a:rPr lang="pt-BR" sz="1400" baseline="0">
                <a:solidFill>
                  <a:schemeClr val="tx1"/>
                </a:solidFill>
              </a:rPr>
              <a:t> base: 2010)</a:t>
            </a:r>
            <a:endParaRPr lang="pt-BR" sz="14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1.5098819361360769E-4"/>
          <c:y val="4.201680672268907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9377420238753805E-2"/>
          <c:y val="8.7231788079470199E-2"/>
          <c:w val="0.94678033925995642"/>
          <c:h val="0.85223403034885536"/>
        </c:manualLayout>
      </c:layout>
      <c:lineChart>
        <c:grouping val="standard"/>
        <c:varyColors val="0"/>
        <c:ser>
          <c:idx val="0"/>
          <c:order val="0"/>
          <c:tx>
            <c:strRef>
              <c:f>Elasticidade!$B$1</c:f>
              <c:strCache>
                <c:ptCount val="1"/>
                <c:pt idx="0">
                  <c:v>Crescimento Comércio/Crescimento PIB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Pt>
            <c:idx val="22"/>
            <c:marker>
              <c:symbol val="none"/>
            </c:marker>
            <c:bubble3D val="0"/>
            <c:spPr>
              <a:ln w="38100" cap="rnd">
                <a:solidFill>
                  <a:srgbClr val="0070C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B-5781-A54D-84A6-6EE113045FF2}"/>
              </c:ext>
            </c:extLst>
          </c:dPt>
          <c:dPt>
            <c:idx val="23"/>
            <c:marker>
              <c:symbol val="none"/>
            </c:marker>
            <c:bubble3D val="0"/>
            <c:spPr>
              <a:ln w="38100" cap="rnd">
                <a:solidFill>
                  <a:srgbClr val="0070C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0-5781-A54D-84A6-6EE113045FF2}"/>
              </c:ext>
            </c:extLst>
          </c:dPt>
          <c:dLbls>
            <c:dLbl>
              <c:idx val="0"/>
              <c:layout>
                <c:manualLayout>
                  <c:x val="-2.5571783829056824E-2"/>
                  <c:y val="-3.888825155133753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-24,81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B-5781-A54D-84A6-6EE113045FF2}"/>
                </c:ext>
              </c:extLst>
            </c:dLbl>
            <c:dLbl>
              <c:idx val="2"/>
              <c:layout>
                <c:manualLayout>
                  <c:x val="4.7406434668417355E-3"/>
                  <c:y val="0.4026490066225164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l">
                      <a:defRPr sz="1000" b="1" i="0" u="none" strike="noStrike" kern="1200" baseline="0">
                        <a:solidFill>
                          <a:srgbClr val="0070C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0">
                        <a:solidFill>
                          <a:schemeClr val="tx1"/>
                        </a:solidFill>
                      </a:rPr>
                      <a:t>Crescimento do PIB em 1998: 0,33%</a:t>
                    </a:r>
                  </a:p>
                  <a:p>
                    <a:pPr algn="l">
                      <a:defRPr sz="1000" b="1">
                        <a:solidFill>
                          <a:srgbClr val="0070C0"/>
                        </a:solidFill>
                      </a:defRPr>
                    </a:pPr>
                    <a:r>
                      <a:rPr lang="en-US" b="0">
                        <a:solidFill>
                          <a:schemeClr val="tx1"/>
                        </a:solidFill>
                      </a:rPr>
                      <a:t>Crescimento do PIB</a:t>
                    </a:r>
                    <a:r>
                      <a:rPr lang="en-US" b="0" baseline="0">
                        <a:solidFill>
                          <a:schemeClr val="tx1"/>
                        </a:solidFill>
                      </a:rPr>
                      <a:t> em 1999: 0,47%</a:t>
                    </a:r>
                    <a:endParaRPr lang="en-US" b="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l">
                    <a:defRPr sz="10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538411030860143"/>
                      <c:h val="7.0225165562913902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4C-5781-A54D-84A6-6EE113045FF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14B-B24A-AB1B-AEC6AE3DE6E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14B-B24A-AB1B-AEC6AE3DE6E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14B-B24A-AB1B-AEC6AE3DE6E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5781-A54D-84A6-6EE113045FF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5781-A54D-84A6-6EE113045FF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14B-B24A-AB1B-AEC6AE3DE6E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5781-A54D-84A6-6EE113045FF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14B-B24A-AB1B-AEC6AE3DE6EF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5781-A54D-84A6-6EE113045FF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5781-A54D-84A6-6EE113045FF2}"/>
                </c:ext>
              </c:extLst>
            </c:dLbl>
            <c:dLbl>
              <c:idx val="14"/>
              <c:layout>
                <c:manualLayout>
                  <c:x val="-7.5065214033440505E-2"/>
                  <c:y val="-0.4582781456953642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l">
                      <a:defRPr sz="1000" b="1" i="0" u="none" strike="noStrike" kern="1200" baseline="0">
                        <a:solidFill>
                          <a:srgbClr val="0070C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0">
                        <a:solidFill>
                          <a:schemeClr val="tx1"/>
                        </a:solidFill>
                      </a:rPr>
                      <a:t>Crescimento</a:t>
                    </a:r>
                    <a:r>
                      <a:rPr lang="en-US" b="0" baseline="0">
                        <a:solidFill>
                          <a:schemeClr val="tx1"/>
                        </a:solidFill>
                      </a:rPr>
                      <a:t> do PIB em 2009: -0,12%</a:t>
                    </a:r>
                    <a:endParaRPr lang="en-US" b="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l">
                    <a:defRPr sz="10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554820831243765"/>
                      <c:h val="7.0225165562913902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51-5781-A54D-84A6-6EE113045FF2}"/>
                </c:ext>
              </c:extLst>
            </c:dLbl>
            <c:dLbl>
              <c:idx val="15"/>
              <c:layout>
                <c:manualLayout>
                  <c:x val="3.67694821141447E-2"/>
                  <c:y val="0.3629139072847681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l">
                      <a:defRPr sz="1000" b="1" i="0" u="none" strike="noStrike" kern="1200" baseline="0">
                        <a:solidFill>
                          <a:srgbClr val="0070C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0">
                        <a:solidFill>
                          <a:schemeClr val="tx1"/>
                        </a:solidFill>
                      </a:rPr>
                      <a:t>Crescimento do PIB em 2014:</a:t>
                    </a:r>
                    <a:r>
                      <a:rPr lang="en-US" b="0" baseline="0">
                        <a:solidFill>
                          <a:schemeClr val="tx1"/>
                        </a:solidFill>
                      </a:rPr>
                      <a:t> 0,5%</a:t>
                    </a:r>
                    <a:endParaRPr lang="en-US" b="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l">
                    <a:defRPr sz="10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854891661195005"/>
                      <c:h val="7.0172185430463579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52-5781-A54D-84A6-6EE113045FF2}"/>
                </c:ext>
              </c:extLst>
            </c:dLbl>
            <c:dLbl>
              <c:idx val="16"/>
              <c:layout>
                <c:manualLayout>
                  <c:x val="-3.133951328966348E-2"/>
                  <c:y val="2.085435678156124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-22,61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7-5781-A54D-84A6-6EE113045FF2}"/>
                </c:ext>
              </c:extLst>
            </c:dLbl>
            <c:dLbl>
              <c:idx val="17"/>
              <c:layout>
                <c:manualLayout>
                  <c:x val="-0.27415296167427539"/>
                  <c:y val="-0.2410028680189810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228,74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3-5781-A54D-84A6-6EE113045FF2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5781-A54D-84A6-6EE113045FF2}"/>
                </c:ext>
              </c:extLst>
            </c:dLbl>
            <c:dLbl>
              <c:idx val="19"/>
              <c:layout>
                <c:manualLayout>
                  <c:x val="-2.3675435652510745E-2"/>
                  <c:y val="-3.079495483563897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10,22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5-5781-A54D-84A6-6EE113045FF2}"/>
                </c:ext>
              </c:extLst>
            </c:dLbl>
            <c:dLbl>
              <c:idx val="20"/>
              <c:layout>
                <c:manualLayout>
                  <c:x val="-1.3900606686459274E-2"/>
                  <c:y val="-1.502622947427235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8,94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6-5781-A54D-84A6-6EE113045FF2}"/>
                </c:ext>
              </c:extLst>
            </c:dLbl>
            <c:dLbl>
              <c:idx val="21"/>
              <c:layout>
                <c:manualLayout>
                  <c:x val="-1.5036840067122758E-2"/>
                  <c:y val="1.807505664945617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-7,44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8-5781-A54D-84A6-6EE113045FF2}"/>
                </c:ext>
              </c:extLst>
            </c:dLbl>
            <c:dLbl>
              <c:idx val="22"/>
              <c:layout>
                <c:manualLayout>
                  <c:x val="-1.5016466671147394E-2"/>
                  <c:y val="-4.537080878135271E-2"/>
                </c:manualLayout>
              </c:layout>
              <c:tx>
                <c:rich>
                  <a:bodyPr/>
                  <a:lstStyle/>
                  <a:p>
                    <a:fld id="{BE1F693A-1B37-A443-BBAC-542B4523CC69}" type="VALUE">
                      <a:rPr lang="en-US"/>
                      <a:pPr/>
                      <a:t>[VALOR]</a:t>
                    </a:fld>
                    <a:r>
                      <a:rPr lang="en-US"/>
                      <a:t>,21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5B-5781-A54D-84A6-6EE113045FF2}"/>
                </c:ext>
              </c:extLst>
            </c:dLbl>
            <c:dLbl>
              <c:idx val="23"/>
              <c:layout>
                <c:manualLayout>
                  <c:x val="-1.2654261946737945E-3"/>
                  <c:y val="1.82053501590446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5781-A54D-84A6-6EE113045F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Elasticidade!$A$2:$A$25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Elasticidade!$B$2:$B$25</c:f>
              <c:numCache>
                <c:formatCode>0</c:formatCode>
                <c:ptCount val="24"/>
                <c:pt idx="0">
                  <c:v>-24.811375175133243</c:v>
                </c:pt>
                <c:pt idx="1">
                  <c:v>-25.856316121653105</c:v>
                </c:pt>
                <c:pt idx="2">
                  <c:v>0.90724750828988576</c:v>
                </c:pt>
                <c:pt idx="3">
                  <c:v>-2.6707104221011706</c:v>
                </c:pt>
                <c:pt idx="4">
                  <c:v>-4.1471947009230679</c:v>
                </c:pt>
                <c:pt idx="5">
                  <c:v>-1.1240965535574379</c:v>
                </c:pt>
                <c:pt idx="6">
                  <c:v>3.2987829821152244</c:v>
                </c:pt>
                <c:pt idx="7">
                  <c:v>3.6279676088298474</c:v>
                </c:pt>
                <c:pt idx="8">
                  <c:v>3.1149313321353582</c:v>
                </c:pt>
                <c:pt idx="9">
                  <c:v>3.1145117026783042</c:v>
                </c:pt>
                <c:pt idx="10">
                  <c:v>5.1247266196072463</c:v>
                </c:pt>
                <c:pt idx="11">
                  <c:v>228.73916115095838</c:v>
                </c:pt>
                <c:pt idx="12">
                  <c:v>4.0840008978830635</c:v>
                </c:pt>
                <c:pt idx="13">
                  <c:v>4.5385973742679653</c:v>
                </c:pt>
                <c:pt idx="14">
                  <c:v>-4.5587554135816468</c:v>
                </c:pt>
                <c:pt idx="15">
                  <c:v>-0.77703442462102179</c:v>
                </c:pt>
                <c:pt idx="16">
                  <c:v>-22.61792612485895</c:v>
                </c:pt>
                <c:pt idx="17">
                  <c:v>7.8633689372005673</c:v>
                </c:pt>
                <c:pt idx="18">
                  <c:v>4.9013078602396485</c:v>
                </c:pt>
                <c:pt idx="19">
                  <c:v>10.224041498465803</c:v>
                </c:pt>
                <c:pt idx="20">
                  <c:v>8.9377397491046739</c:v>
                </c:pt>
                <c:pt idx="21">
                  <c:v>-7.4379217492849659</c:v>
                </c:pt>
                <c:pt idx="22">
                  <c:v>0</c:v>
                </c:pt>
                <c:pt idx="23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14B-B24A-AB1B-AEC6AE3DE6EF}"/>
            </c:ext>
          </c:extLst>
        </c:ser>
        <c:ser>
          <c:idx val="1"/>
          <c:order val="1"/>
          <c:spPr>
            <a:ln w="539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2908222537756552E-2"/>
                  <c:y val="2.36530880420498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5781-A54D-84A6-6EE113045FF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781-A54D-84A6-6EE113045FF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781-A54D-84A6-6EE113045FF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781-A54D-84A6-6EE113045FF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781-A54D-84A6-6EE113045FF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781-A54D-84A6-6EE113045FF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781-A54D-84A6-6EE113045FF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781-A54D-84A6-6EE113045FF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781-A54D-84A6-6EE113045FF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781-A54D-84A6-6EE113045FF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781-A54D-84A6-6EE113045FF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781-A54D-84A6-6EE113045FF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5781-A54D-84A6-6EE113045FF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781-A54D-84A6-6EE113045FF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781-A54D-84A6-6EE113045FF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781-A54D-84A6-6EE113045FF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781-A54D-84A6-6EE113045FF2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781-A54D-84A6-6EE113045FF2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781-A54D-84A6-6EE113045FF2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781-A54D-84A6-6EE113045FF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781-A54D-84A6-6EE113045FF2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5781-A54D-84A6-6EE113045FF2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5781-A54D-84A6-6EE113045FF2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5781-A54D-84A6-6EE113045F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Elasticidade!$A$2:$A$25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Elasticidade!$D$2:$D$25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81-A54D-84A6-6EE113045FF2}"/>
            </c:ext>
          </c:extLst>
        </c:ser>
        <c:ser>
          <c:idx val="2"/>
          <c:order val="2"/>
          <c:spPr>
            <a:ln w="539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5781-A54D-84A6-6EE113045F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Elasticidade!$A$2:$A$25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Elasticidade!$E$2:$E$25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81-A54D-84A6-6EE113045FF2}"/>
            </c:ext>
          </c:extLst>
        </c:ser>
        <c:ser>
          <c:idx val="3"/>
          <c:order val="3"/>
          <c:spPr>
            <a:ln w="571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5781-A54D-84A6-6EE113045F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Elasticidade!$A$2:$A$25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Elasticidade!$F$2:$F$25</c:f>
              <c:numCache>
                <c:formatCode>General</c:formatCode>
                <c:ptCount val="24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  <c:pt idx="12">
                  <c:v>-5</c:v>
                </c:pt>
                <c:pt idx="13">
                  <c:v>-5</c:v>
                </c:pt>
                <c:pt idx="14">
                  <c:v>-5</c:v>
                </c:pt>
                <c:pt idx="15">
                  <c:v>-5</c:v>
                </c:pt>
                <c:pt idx="16">
                  <c:v>-5</c:v>
                </c:pt>
                <c:pt idx="17">
                  <c:v>-5</c:v>
                </c:pt>
                <c:pt idx="18">
                  <c:v>-5</c:v>
                </c:pt>
                <c:pt idx="19">
                  <c:v>-5</c:v>
                </c:pt>
                <c:pt idx="20">
                  <c:v>-5</c:v>
                </c:pt>
                <c:pt idx="21">
                  <c:v>-5</c:v>
                </c:pt>
                <c:pt idx="22">
                  <c:v>-5</c:v>
                </c:pt>
                <c:pt idx="23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81-A54D-84A6-6EE113045FF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8909560"/>
        <c:axId val="408914264"/>
      </c:lineChart>
      <c:scatterChart>
        <c:scatterStyle val="lineMarker"/>
        <c:varyColors val="0"/>
        <c:ser>
          <c:idx val="4"/>
          <c:order val="4"/>
          <c:tx>
            <c:strRef>
              <c:f>Elasticidade!$C$1</c:f>
              <c:strCache>
                <c:ptCount val="1"/>
                <c:pt idx="0">
                  <c:v>Ano de PIB Negativo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Elasticidade!$C$2:$C$24</c:f>
              <c:numCache>
                <c:formatCode>0.00%</c:formatCode>
                <c:ptCount val="2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228.73916115095838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7.8633689372005673</c:v>
                </c:pt>
                <c:pt idx="18">
                  <c:v>4.9013078602396485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5781-A54D-84A6-6EE113045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909560"/>
        <c:axId val="408914264"/>
      </c:scatterChart>
      <c:catAx>
        <c:axId val="40890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914264"/>
        <c:crossesAt val="0"/>
        <c:auto val="1"/>
        <c:lblAlgn val="ctr"/>
        <c:lblOffset val="100"/>
        <c:noMultiLvlLbl val="0"/>
      </c:catAx>
      <c:valAx>
        <c:axId val="408914264"/>
        <c:scaling>
          <c:orientation val="minMax"/>
          <c:max val="2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12700">
            <a:solidFill>
              <a:srgbClr val="1E1E1E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909560"/>
        <c:crossesAt val="1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313974180673245"/>
          <c:y val="6.772696459300205E-4"/>
          <c:w val="0.25992514419944723"/>
          <c:h val="8.7228242165093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7981902458009006E-2"/>
          <c:y val="4.5288829035194808E-2"/>
          <c:w val="0.78248921911592484"/>
          <c:h val="0.89383325152396176"/>
        </c:manualLayout>
      </c:layout>
      <c:barChart>
        <c:barDir val="col"/>
        <c:grouping val="clustered"/>
        <c:varyColors val="0"/>
        <c:ser>
          <c:idx val="1"/>
          <c:order val="1"/>
          <c:spPr>
            <a:solidFill>
              <a:srgbClr val="0070C0">
                <a:alpha val="75000"/>
              </a:srgbClr>
            </a:solidFill>
            <a:ln>
              <a:noFill/>
            </a:ln>
            <a:effectLst/>
          </c:spPr>
          <c:invertIfNegative val="0"/>
          <c:val>
            <c:numRef>
              <c:f>'Dados WTI'!$C$3:$C$150</c:f>
              <c:numCache>
                <c:formatCode>0.00%</c:formatCode>
                <c:ptCount val="148"/>
                <c:pt idx="0">
                  <c:v>0.1757</c:v>
                </c:pt>
                <c:pt idx="1">
                  <c:v>0.20469999999999999</c:v>
                </c:pt>
                <c:pt idx="2">
                  <c:v>0.2132</c:v>
                </c:pt>
                <c:pt idx="3">
                  <c:v>0.20850000000000002</c:v>
                </c:pt>
                <c:pt idx="4">
                  <c:v>0.2162</c:v>
                </c:pt>
                <c:pt idx="5">
                  <c:v>0.2198</c:v>
                </c:pt>
                <c:pt idx="6">
                  <c:v>0.22089999999999999</c:v>
                </c:pt>
                <c:pt idx="7">
                  <c:v>0.222</c:v>
                </c:pt>
                <c:pt idx="8">
                  <c:v>0.23350000000000001</c:v>
                </c:pt>
                <c:pt idx="9">
                  <c:v>0.23670000000000002</c:v>
                </c:pt>
                <c:pt idx="10">
                  <c:v>0.2366</c:v>
                </c:pt>
                <c:pt idx="11">
                  <c:v>0.2379</c:v>
                </c:pt>
                <c:pt idx="12">
                  <c:v>0.23870000000000002</c:v>
                </c:pt>
                <c:pt idx="13">
                  <c:v>0.24329999999999999</c:v>
                </c:pt>
                <c:pt idx="14">
                  <c:v>0.23260000000000003</c:v>
                </c:pt>
                <c:pt idx="15">
                  <c:v>0.22519999999999998</c:v>
                </c:pt>
                <c:pt idx="16">
                  <c:v>0.2263</c:v>
                </c:pt>
                <c:pt idx="17">
                  <c:v>0.2223</c:v>
                </c:pt>
                <c:pt idx="18">
                  <c:v>0.22920000000000001</c:v>
                </c:pt>
                <c:pt idx="19">
                  <c:v>0.2429</c:v>
                </c:pt>
                <c:pt idx="20">
                  <c:v>0.2452</c:v>
                </c:pt>
                <c:pt idx="21">
                  <c:v>0.24129999999999999</c:v>
                </c:pt>
                <c:pt idx="22">
                  <c:v>0.2205</c:v>
                </c:pt>
                <c:pt idx="23">
                  <c:v>0.21859999999999999</c:v>
                </c:pt>
                <c:pt idx="24">
                  <c:v>0.22219999999999998</c:v>
                </c:pt>
                <c:pt idx="25">
                  <c:v>0.21239999999999998</c:v>
                </c:pt>
                <c:pt idx="26">
                  <c:v>0.24239999999999998</c:v>
                </c:pt>
                <c:pt idx="27">
                  <c:v>0.2445</c:v>
                </c:pt>
                <c:pt idx="28">
                  <c:v>0.2445</c:v>
                </c:pt>
                <c:pt idx="29">
                  <c:v>0.2525</c:v>
                </c:pt>
                <c:pt idx="30">
                  <c:v>0.24359999999999998</c:v>
                </c:pt>
                <c:pt idx="31">
                  <c:v>0.24460000000000001</c:v>
                </c:pt>
                <c:pt idx="32">
                  <c:v>0.2462</c:v>
                </c:pt>
                <c:pt idx="33">
                  <c:v>0.24679999999999999</c:v>
                </c:pt>
                <c:pt idx="34">
                  <c:v>0.24989999999999998</c:v>
                </c:pt>
                <c:pt idx="35">
                  <c:v>0.26289999999999997</c:v>
                </c:pt>
                <c:pt idx="36">
                  <c:v>0.27660000000000001</c:v>
                </c:pt>
                <c:pt idx="37">
                  <c:v>0.27560000000000001</c:v>
                </c:pt>
                <c:pt idx="38">
                  <c:v>0.26530000000000004</c:v>
                </c:pt>
                <c:pt idx="39">
                  <c:v>0.27239999999999998</c:v>
                </c:pt>
                <c:pt idx="40">
                  <c:v>0.27449999999999997</c:v>
                </c:pt>
                <c:pt idx="41">
                  <c:v>0.28620000000000001</c:v>
                </c:pt>
                <c:pt idx="42">
                  <c:v>0.29620000000000002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0.15049999999999999</c:v>
                </c:pt>
                <c:pt idx="77">
                  <c:v>0.19820000000000002</c:v>
                </c:pt>
                <c:pt idx="78">
                  <c:v>0.17129999999999998</c:v>
                </c:pt>
                <c:pt idx="79">
                  <c:v>0.16350000000000001</c:v>
                </c:pt>
                <c:pt idx="80">
                  <c:v>0.19867851000000003</c:v>
                </c:pt>
                <c:pt idx="81">
                  <c:v>0.22803799000000002</c:v>
                </c:pt>
                <c:pt idx="82">
                  <c:v>0.20092329</c:v>
                </c:pt>
                <c:pt idx="83">
                  <c:v>0.18674465000000001</c:v>
                </c:pt>
                <c:pt idx="84">
                  <c:v>0.19222598999999999</c:v>
                </c:pt>
                <c:pt idx="85">
                  <c:v>0.19881781000000001</c:v>
                </c:pt>
                <c:pt idx="86">
                  <c:v>0.20845296999999999</c:v>
                </c:pt>
                <c:pt idx="87">
                  <c:v>0.21257007999999999</c:v>
                </c:pt>
                <c:pt idx="88">
                  <c:v>0.19418912999999999</c:v>
                </c:pt>
                <c:pt idx="89">
                  <c:v>0.19702270999999999</c:v>
                </c:pt>
                <c:pt idx="90">
                  <c:v>0.21931723000000003</c:v>
                </c:pt>
                <c:pt idx="91">
                  <c:v>0.21599577</c:v>
                </c:pt>
                <c:pt idx="92">
                  <c:v>0.21165159</c:v>
                </c:pt>
                <c:pt idx="93">
                  <c:v>0.21832260000000001</c:v>
                </c:pt>
                <c:pt idx="94">
                  <c:v>0.22020691000000001</c:v>
                </c:pt>
                <c:pt idx="95">
                  <c:v>0.21851809999999999</c:v>
                </c:pt>
                <c:pt idx="96">
                  <c:v>0.22192221000000001</c:v>
                </c:pt>
                <c:pt idx="97">
                  <c:v>0.22007827999999999</c:v>
                </c:pt>
                <c:pt idx="98">
                  <c:v>0.22599611</c:v>
                </c:pt>
                <c:pt idx="99">
                  <c:v>0.23240227000000002</c:v>
                </c:pt>
                <c:pt idx="100">
                  <c:v>0.25233538</c:v>
                </c:pt>
                <c:pt idx="101">
                  <c:v>0.25448308999999997</c:v>
                </c:pt>
                <c:pt idx="102">
                  <c:v>0.26037747999999999</c:v>
                </c:pt>
                <c:pt idx="103">
                  <c:v>0.29158553999999998</c:v>
                </c:pt>
                <c:pt idx="104">
                  <c:v>0.35395130000000002</c:v>
                </c:pt>
                <c:pt idx="105">
                  <c:v>0.33496879999999996</c:v>
                </c:pt>
                <c:pt idx="106">
                  <c:v>0.34521689999999999</c:v>
                </c:pt>
                <c:pt idx="107">
                  <c:v>0.34770831999999996</c:v>
                </c:pt>
                <c:pt idx="108">
                  <c:v>0.33912102</c:v>
                </c:pt>
                <c:pt idx="109">
                  <c:v>0.36704261999999999</c:v>
                </c:pt>
                <c:pt idx="110">
                  <c:v>0.39500365999999998</c:v>
                </c:pt>
                <c:pt idx="111">
                  <c:v>0.38826171999999998</c:v>
                </c:pt>
                <c:pt idx="112">
                  <c:v>0.37020232999999997</c:v>
                </c:pt>
                <c:pt idx="113">
                  <c:v>0.35599777000000005</c:v>
                </c:pt>
                <c:pt idx="114">
                  <c:v>0.36346966000000003</c:v>
                </c:pt>
                <c:pt idx="115">
                  <c:v>0.35428539000000003</c:v>
                </c:pt>
                <c:pt idx="116">
                  <c:v>0.33601433000000003</c:v>
                </c:pt>
                <c:pt idx="117">
                  <c:v>0.34556255000000002</c:v>
                </c:pt>
                <c:pt idx="118">
                  <c:v>0.35413445000000005</c:v>
                </c:pt>
                <c:pt idx="119">
                  <c:v>0.36348183000000001</c:v>
                </c:pt>
                <c:pt idx="120">
                  <c:v>0.3802161</c:v>
                </c:pt>
                <c:pt idx="121">
                  <c:v>0.37179420000000002</c:v>
                </c:pt>
                <c:pt idx="122">
                  <c:v>0.39116371</c:v>
                </c:pt>
                <c:pt idx="123">
                  <c:v>0.37105021999999999</c:v>
                </c:pt>
                <c:pt idx="124">
                  <c:v>0.38567931999999999</c:v>
                </c:pt>
                <c:pt idx="125">
                  <c:v>0.40851562999999996</c:v>
                </c:pt>
                <c:pt idx="126">
                  <c:v>0.41847785999999998</c:v>
                </c:pt>
                <c:pt idx="127">
                  <c:v>0.43588886000000004</c:v>
                </c:pt>
                <c:pt idx="128">
                  <c:v>0.43267681000000002</c:v>
                </c:pt>
                <c:pt idx="129">
                  <c:v>0.43487377000000005</c:v>
                </c:pt>
                <c:pt idx="130">
                  <c:v>0.47164256999999998</c:v>
                </c:pt>
                <c:pt idx="131">
                  <c:v>0.46009953000000003</c:v>
                </c:pt>
                <c:pt idx="132">
                  <c:v>0.46429943000000001</c:v>
                </c:pt>
                <c:pt idx="133">
                  <c:v>0.48279873000000001</c:v>
                </c:pt>
                <c:pt idx="134">
                  <c:v>0.51768802999999997</c:v>
                </c:pt>
                <c:pt idx="135">
                  <c:v>0.54316379999999997</c:v>
                </c:pt>
                <c:pt idx="136">
                  <c:v>0.57504443999999999</c:v>
                </c:pt>
                <c:pt idx="137">
                  <c:v>0.59031559</c:v>
                </c:pt>
                <c:pt idx="138">
                  <c:v>0.61109999999999998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A-F94A-ADD9-FAF17DE226C4}"/>
            </c:ext>
          </c:extLst>
        </c:ser>
        <c:ser>
          <c:idx val="2"/>
          <c:order val="2"/>
          <c:spPr>
            <a:solidFill>
              <a:srgbClr val="C00000">
                <a:alpha val="75000"/>
              </a:srgbClr>
            </a:solidFill>
            <a:ln>
              <a:noFill/>
            </a:ln>
            <a:effectLst/>
          </c:spPr>
          <c:invertIfNegative val="0"/>
          <c:dPt>
            <c:idx val="138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79A-F94A-ADD9-FAF17DE226C4}"/>
              </c:ext>
            </c:extLst>
          </c:dPt>
          <c:val>
            <c:numRef>
              <c:f>'Dados WTI'!$D$3:$D$150</c:f>
              <c:numCache>
                <c:formatCode>0.00%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0.29010000000000002</c:v>
                </c:pt>
                <c:pt idx="44">
                  <c:v>0.17949999999999999</c:v>
                </c:pt>
                <c:pt idx="45">
                  <c:v>0.18789999999999998</c:v>
                </c:pt>
                <c:pt idx="46">
                  <c:v>0.218</c:v>
                </c:pt>
                <c:pt idx="47">
                  <c:v>0.25950000000000001</c:v>
                </c:pt>
                <c:pt idx="48">
                  <c:v>0.23449999999999999</c:v>
                </c:pt>
                <c:pt idx="49">
                  <c:v>0.22420000000000001</c:v>
                </c:pt>
                <c:pt idx="50">
                  <c:v>0.21660000000000001</c:v>
                </c:pt>
                <c:pt idx="51">
                  <c:v>0.1512</c:v>
                </c:pt>
                <c:pt idx="52">
                  <c:v>0.16699999999999998</c:v>
                </c:pt>
                <c:pt idx="53">
                  <c:v>0.1802</c:v>
                </c:pt>
                <c:pt idx="54">
                  <c:v>0.18479999999999999</c:v>
                </c:pt>
                <c:pt idx="55">
                  <c:v>0.19359999999999999</c:v>
                </c:pt>
                <c:pt idx="56">
                  <c:v>0.1837</c:v>
                </c:pt>
                <c:pt idx="57">
                  <c:v>0.1893</c:v>
                </c:pt>
                <c:pt idx="58">
                  <c:v>0.19149999999999998</c:v>
                </c:pt>
                <c:pt idx="59">
                  <c:v>0.1875</c:v>
                </c:pt>
                <c:pt idx="60">
                  <c:v>0.15970000000000001</c:v>
                </c:pt>
                <c:pt idx="61">
                  <c:v>0.13769999999999999</c:v>
                </c:pt>
                <c:pt idx="62">
                  <c:v>0.10339999999999999</c:v>
                </c:pt>
                <c:pt idx="63">
                  <c:v>0.1072</c:v>
                </c:pt>
                <c:pt idx="64">
                  <c:v>0.1348</c:v>
                </c:pt>
                <c:pt idx="65">
                  <c:v>0.13109999999999999</c:v>
                </c:pt>
                <c:pt idx="66">
                  <c:v>0.1353</c:v>
                </c:pt>
                <c:pt idx="67">
                  <c:v>0.15390000000000001</c:v>
                </c:pt>
                <c:pt idx="68">
                  <c:v>0.12960000000000002</c:v>
                </c:pt>
                <c:pt idx="69">
                  <c:v>0.12970000000000001</c:v>
                </c:pt>
                <c:pt idx="70">
                  <c:v>0.1389</c:v>
                </c:pt>
                <c:pt idx="71">
                  <c:v>0.1268</c:v>
                </c:pt>
                <c:pt idx="72">
                  <c:v>0.1176</c:v>
                </c:pt>
                <c:pt idx="73">
                  <c:v>0.1255</c:v>
                </c:pt>
                <c:pt idx="74">
                  <c:v>0.11939999999999999</c:v>
                </c:pt>
                <c:pt idx="75">
                  <c:v>0.1014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0.61109999999999998</c:v>
                </c:pt>
                <c:pt idx="139">
                  <c:v>0.51399077999999998</c:v>
                </c:pt>
                <c:pt idx="140">
                  <c:v>0.55853503999999998</c:v>
                </c:pt>
                <c:pt idx="141">
                  <c:v>0.59459286</c:v>
                </c:pt>
                <c:pt idx="142">
                  <c:v>0.58663741999999997</c:v>
                </c:pt>
                <c:pt idx="143">
                  <c:v>0.58387038999999996</c:v>
                </c:pt>
                <c:pt idx="144">
                  <c:v>0.57883788999999997</c:v>
                </c:pt>
                <c:pt idx="145">
                  <c:v>0.54342418999999997</c:v>
                </c:pt>
                <c:pt idx="146">
                  <c:v>0.52008652</c:v>
                </c:pt>
                <c:pt idx="147">
                  <c:v>0.53479522999999995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9A-F94A-ADD9-FAF17DE22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2792512"/>
        <c:axId val="172858416"/>
      </c:barChart>
      <c:lineChart>
        <c:grouping val="standard"/>
        <c:varyColors val="0"/>
        <c:ser>
          <c:idx val="0"/>
          <c:order val="0"/>
          <c:tx>
            <c:strRef>
              <c:f>'Dados WTI'!$B$2</c:f>
              <c:strCache>
                <c:ptCount val="1"/>
                <c:pt idx="0">
                  <c:v>Índice de Abertura de Comércio - Proxy de Globalização - Mundo</c:v>
                </c:pt>
              </c:strCache>
            </c:strRef>
          </c:tx>
          <c:spPr>
            <a:ln w="31750" cap="rnd">
              <a:solidFill>
                <a:sysClr val="windowText" lastClr="000000">
                  <a:lumMod val="85000"/>
                  <a:lumOff val="15000"/>
                </a:sys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4295537371036199E-2"/>
                  <c:y val="-0.11530674318989423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79A-F94A-ADD9-FAF17DE226C4}"/>
                </c:ext>
              </c:extLst>
            </c:dLbl>
            <c:dLbl>
              <c:idx val="42"/>
              <c:layout>
                <c:manualLayout>
                  <c:x val="-0.13082958308545434"/>
                  <c:y val="-2.365004048515054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79A-F94A-ADD9-FAF17DE226C4}"/>
                </c:ext>
              </c:extLst>
            </c:dLbl>
            <c:dLbl>
              <c:idx val="75"/>
              <c:layout>
                <c:manualLayout>
                  <c:x val="-0.13473627303809727"/>
                  <c:y val="-0.14461127962443215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79A-F94A-ADD9-FAF17DE226C4}"/>
                </c:ext>
              </c:extLst>
            </c:dLbl>
            <c:dLbl>
              <c:idx val="119"/>
              <c:layout>
                <c:manualLayout>
                  <c:x val="-0.12951086038713522"/>
                  <c:y val="-6.7353865387923262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79A-F94A-ADD9-FAF17DE226C4}"/>
                </c:ext>
              </c:extLst>
            </c:dLbl>
            <c:dLbl>
              <c:idx val="138"/>
              <c:layout>
                <c:manualLayout>
                  <c:x val="-0.11379894624935102"/>
                  <c:y val="0.1548412268888525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79A-F94A-ADD9-FAF17DE226C4}"/>
                </c:ext>
              </c:extLst>
            </c:dLbl>
            <c:dLbl>
              <c:idx val="147"/>
              <c:layout>
                <c:manualLayout>
                  <c:x val="-8.070184602237421E-4"/>
                  <c:y val="2.8551890216018696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79A-F94A-ADD9-FAF17DE226C4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'Dados WTI'!$A$3:$A$150</c:f>
              <c:numCache>
                <c:formatCode>General</c:formatCode>
                <c:ptCount val="148"/>
                <c:pt idx="0">
                  <c:v>1870</c:v>
                </c:pt>
                <c:pt idx="1">
                  <c:v>1871</c:v>
                </c:pt>
                <c:pt idx="2">
                  <c:v>1872</c:v>
                </c:pt>
                <c:pt idx="3">
                  <c:v>1873</c:v>
                </c:pt>
                <c:pt idx="4">
                  <c:v>1874</c:v>
                </c:pt>
                <c:pt idx="5">
                  <c:v>1875</c:v>
                </c:pt>
                <c:pt idx="6">
                  <c:v>1876</c:v>
                </c:pt>
                <c:pt idx="7">
                  <c:v>1877</c:v>
                </c:pt>
                <c:pt idx="8">
                  <c:v>1878</c:v>
                </c:pt>
                <c:pt idx="9">
                  <c:v>1879</c:v>
                </c:pt>
                <c:pt idx="10">
                  <c:v>1880</c:v>
                </c:pt>
                <c:pt idx="11">
                  <c:v>1881</c:v>
                </c:pt>
                <c:pt idx="12">
                  <c:v>1882</c:v>
                </c:pt>
                <c:pt idx="13">
                  <c:v>1883</c:v>
                </c:pt>
                <c:pt idx="14">
                  <c:v>1884</c:v>
                </c:pt>
                <c:pt idx="15">
                  <c:v>1885</c:v>
                </c:pt>
                <c:pt idx="16">
                  <c:v>1886</c:v>
                </c:pt>
                <c:pt idx="17">
                  <c:v>1887</c:v>
                </c:pt>
                <c:pt idx="18">
                  <c:v>1888</c:v>
                </c:pt>
                <c:pt idx="19">
                  <c:v>1889</c:v>
                </c:pt>
                <c:pt idx="20">
                  <c:v>1890</c:v>
                </c:pt>
                <c:pt idx="21">
                  <c:v>1891</c:v>
                </c:pt>
                <c:pt idx="22">
                  <c:v>1892</c:v>
                </c:pt>
                <c:pt idx="23">
                  <c:v>1893</c:v>
                </c:pt>
                <c:pt idx="24">
                  <c:v>1894</c:v>
                </c:pt>
                <c:pt idx="25">
                  <c:v>1895</c:v>
                </c:pt>
                <c:pt idx="26">
                  <c:v>1896</c:v>
                </c:pt>
                <c:pt idx="27">
                  <c:v>1897</c:v>
                </c:pt>
                <c:pt idx="28">
                  <c:v>1898</c:v>
                </c:pt>
                <c:pt idx="29">
                  <c:v>1899</c:v>
                </c:pt>
                <c:pt idx="30">
                  <c:v>1900</c:v>
                </c:pt>
                <c:pt idx="31">
                  <c:v>1901</c:v>
                </c:pt>
                <c:pt idx="32">
                  <c:v>1902</c:v>
                </c:pt>
                <c:pt idx="33">
                  <c:v>1903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1909</c:v>
                </c:pt>
                <c:pt idx="40">
                  <c:v>1910</c:v>
                </c:pt>
                <c:pt idx="41">
                  <c:v>1911</c:v>
                </c:pt>
                <c:pt idx="42">
                  <c:v>1912</c:v>
                </c:pt>
                <c:pt idx="43">
                  <c:v>1913</c:v>
                </c:pt>
                <c:pt idx="44">
                  <c:v>1914</c:v>
                </c:pt>
                <c:pt idx="45">
                  <c:v>1915</c:v>
                </c:pt>
                <c:pt idx="46">
                  <c:v>1916</c:v>
                </c:pt>
                <c:pt idx="47">
                  <c:v>1917</c:v>
                </c:pt>
                <c:pt idx="48">
                  <c:v>1918</c:v>
                </c:pt>
                <c:pt idx="49">
                  <c:v>1919</c:v>
                </c:pt>
                <c:pt idx="50">
                  <c:v>1920</c:v>
                </c:pt>
                <c:pt idx="51">
                  <c:v>1921</c:v>
                </c:pt>
                <c:pt idx="52">
                  <c:v>1922</c:v>
                </c:pt>
                <c:pt idx="53">
                  <c:v>1923</c:v>
                </c:pt>
                <c:pt idx="54">
                  <c:v>1924</c:v>
                </c:pt>
                <c:pt idx="55">
                  <c:v>1925</c:v>
                </c:pt>
                <c:pt idx="56">
                  <c:v>1926</c:v>
                </c:pt>
                <c:pt idx="57">
                  <c:v>1927</c:v>
                </c:pt>
                <c:pt idx="58">
                  <c:v>1928</c:v>
                </c:pt>
                <c:pt idx="59">
                  <c:v>1929</c:v>
                </c:pt>
                <c:pt idx="60">
                  <c:v>1930</c:v>
                </c:pt>
                <c:pt idx="61">
                  <c:v>1931</c:v>
                </c:pt>
                <c:pt idx="62">
                  <c:v>1932</c:v>
                </c:pt>
                <c:pt idx="63">
                  <c:v>1933</c:v>
                </c:pt>
                <c:pt idx="64">
                  <c:v>1934</c:v>
                </c:pt>
                <c:pt idx="65">
                  <c:v>1935</c:v>
                </c:pt>
                <c:pt idx="66">
                  <c:v>1936</c:v>
                </c:pt>
                <c:pt idx="67">
                  <c:v>1937</c:v>
                </c:pt>
                <c:pt idx="68">
                  <c:v>1938</c:v>
                </c:pt>
                <c:pt idx="69">
                  <c:v>1939</c:v>
                </c:pt>
                <c:pt idx="70">
                  <c:v>1940</c:v>
                </c:pt>
                <c:pt idx="71">
                  <c:v>1941</c:v>
                </c:pt>
                <c:pt idx="72">
                  <c:v>1942</c:v>
                </c:pt>
                <c:pt idx="73">
                  <c:v>1943</c:v>
                </c:pt>
                <c:pt idx="74">
                  <c:v>1944</c:v>
                </c:pt>
                <c:pt idx="75">
                  <c:v>1945</c:v>
                </c:pt>
                <c:pt idx="76">
                  <c:v>1946</c:v>
                </c:pt>
                <c:pt idx="77">
                  <c:v>1947</c:v>
                </c:pt>
                <c:pt idx="78">
                  <c:v>1948</c:v>
                </c:pt>
                <c:pt idx="79">
                  <c:v>1949</c:v>
                </c:pt>
                <c:pt idx="80">
                  <c:v>1950</c:v>
                </c:pt>
                <c:pt idx="81">
                  <c:v>1951</c:v>
                </c:pt>
                <c:pt idx="82">
                  <c:v>1952</c:v>
                </c:pt>
                <c:pt idx="83">
                  <c:v>1953</c:v>
                </c:pt>
                <c:pt idx="84">
                  <c:v>1954</c:v>
                </c:pt>
                <c:pt idx="85">
                  <c:v>1955</c:v>
                </c:pt>
                <c:pt idx="86">
                  <c:v>1956</c:v>
                </c:pt>
                <c:pt idx="87">
                  <c:v>1957</c:v>
                </c:pt>
                <c:pt idx="88">
                  <c:v>1958</c:v>
                </c:pt>
                <c:pt idx="89">
                  <c:v>1959</c:v>
                </c:pt>
                <c:pt idx="90">
                  <c:v>1960</c:v>
                </c:pt>
                <c:pt idx="91">
                  <c:v>1961</c:v>
                </c:pt>
                <c:pt idx="92">
                  <c:v>1962</c:v>
                </c:pt>
                <c:pt idx="93">
                  <c:v>1963</c:v>
                </c:pt>
                <c:pt idx="94">
                  <c:v>1964</c:v>
                </c:pt>
                <c:pt idx="95">
                  <c:v>1965</c:v>
                </c:pt>
                <c:pt idx="96">
                  <c:v>1966</c:v>
                </c:pt>
                <c:pt idx="97">
                  <c:v>1967</c:v>
                </c:pt>
                <c:pt idx="98">
                  <c:v>1968</c:v>
                </c:pt>
                <c:pt idx="99">
                  <c:v>1969</c:v>
                </c:pt>
                <c:pt idx="100">
                  <c:v>1970</c:v>
                </c:pt>
                <c:pt idx="101">
                  <c:v>1971</c:v>
                </c:pt>
                <c:pt idx="102">
                  <c:v>1972</c:v>
                </c:pt>
                <c:pt idx="103">
                  <c:v>1973</c:v>
                </c:pt>
                <c:pt idx="104">
                  <c:v>1974</c:v>
                </c:pt>
                <c:pt idx="105">
                  <c:v>1975</c:v>
                </c:pt>
                <c:pt idx="106">
                  <c:v>1976</c:v>
                </c:pt>
                <c:pt idx="107">
                  <c:v>1977</c:v>
                </c:pt>
                <c:pt idx="108">
                  <c:v>1978</c:v>
                </c:pt>
                <c:pt idx="109">
                  <c:v>1979</c:v>
                </c:pt>
                <c:pt idx="110">
                  <c:v>1980</c:v>
                </c:pt>
                <c:pt idx="111">
                  <c:v>1981</c:v>
                </c:pt>
                <c:pt idx="112">
                  <c:v>1982</c:v>
                </c:pt>
                <c:pt idx="113">
                  <c:v>1983</c:v>
                </c:pt>
                <c:pt idx="114">
                  <c:v>1984</c:v>
                </c:pt>
                <c:pt idx="115">
                  <c:v>1985</c:v>
                </c:pt>
                <c:pt idx="116">
                  <c:v>1986</c:v>
                </c:pt>
                <c:pt idx="117">
                  <c:v>1987</c:v>
                </c:pt>
                <c:pt idx="118">
                  <c:v>1988</c:v>
                </c:pt>
                <c:pt idx="119">
                  <c:v>1989</c:v>
                </c:pt>
                <c:pt idx="120">
                  <c:v>1990</c:v>
                </c:pt>
                <c:pt idx="121">
                  <c:v>1991</c:v>
                </c:pt>
                <c:pt idx="122">
                  <c:v>1992</c:v>
                </c:pt>
                <c:pt idx="123">
                  <c:v>1993</c:v>
                </c:pt>
                <c:pt idx="124">
                  <c:v>1994</c:v>
                </c:pt>
                <c:pt idx="125">
                  <c:v>1995</c:v>
                </c:pt>
                <c:pt idx="126">
                  <c:v>1996</c:v>
                </c:pt>
                <c:pt idx="127">
                  <c:v>1997</c:v>
                </c:pt>
                <c:pt idx="128">
                  <c:v>1998</c:v>
                </c:pt>
                <c:pt idx="129">
                  <c:v>1999</c:v>
                </c:pt>
                <c:pt idx="130">
                  <c:v>2000</c:v>
                </c:pt>
                <c:pt idx="131">
                  <c:v>2001</c:v>
                </c:pt>
                <c:pt idx="132">
                  <c:v>2002</c:v>
                </c:pt>
                <c:pt idx="133">
                  <c:v>2003</c:v>
                </c:pt>
                <c:pt idx="134">
                  <c:v>2004</c:v>
                </c:pt>
                <c:pt idx="135">
                  <c:v>2005</c:v>
                </c:pt>
                <c:pt idx="136">
                  <c:v>2006</c:v>
                </c:pt>
                <c:pt idx="137">
                  <c:v>2007</c:v>
                </c:pt>
                <c:pt idx="138">
                  <c:v>2008</c:v>
                </c:pt>
                <c:pt idx="139">
                  <c:v>2009</c:v>
                </c:pt>
                <c:pt idx="140">
                  <c:v>2010</c:v>
                </c:pt>
                <c:pt idx="141">
                  <c:v>2011</c:v>
                </c:pt>
                <c:pt idx="142">
                  <c:v>2012</c:v>
                </c:pt>
                <c:pt idx="143">
                  <c:v>2013</c:v>
                </c:pt>
                <c:pt idx="144">
                  <c:v>2014</c:v>
                </c:pt>
                <c:pt idx="145">
                  <c:v>2015</c:v>
                </c:pt>
                <c:pt idx="146">
                  <c:v>2016</c:v>
                </c:pt>
                <c:pt idx="147">
                  <c:v>2017</c:v>
                </c:pt>
              </c:numCache>
            </c:numRef>
          </c:cat>
          <c:val>
            <c:numRef>
              <c:f>'Dados WTI'!$B$3:$B$150</c:f>
              <c:numCache>
                <c:formatCode>0.00%</c:formatCode>
                <c:ptCount val="148"/>
                <c:pt idx="0">
                  <c:v>0.1757</c:v>
                </c:pt>
                <c:pt idx="1">
                  <c:v>0.20469999999999999</c:v>
                </c:pt>
                <c:pt idx="2">
                  <c:v>0.2132</c:v>
                </c:pt>
                <c:pt idx="3">
                  <c:v>0.20850000000000002</c:v>
                </c:pt>
                <c:pt idx="4">
                  <c:v>0.2162</c:v>
                </c:pt>
                <c:pt idx="5">
                  <c:v>0.2198</c:v>
                </c:pt>
                <c:pt idx="6">
                  <c:v>0.22089999999999999</c:v>
                </c:pt>
                <c:pt idx="7">
                  <c:v>0.222</c:v>
                </c:pt>
                <c:pt idx="8">
                  <c:v>0.23350000000000001</c:v>
                </c:pt>
                <c:pt idx="9">
                  <c:v>0.23670000000000002</c:v>
                </c:pt>
                <c:pt idx="10">
                  <c:v>0.2366</c:v>
                </c:pt>
                <c:pt idx="11">
                  <c:v>0.2379</c:v>
                </c:pt>
                <c:pt idx="12">
                  <c:v>0.23870000000000002</c:v>
                </c:pt>
                <c:pt idx="13">
                  <c:v>0.24329999999999999</c:v>
                </c:pt>
                <c:pt idx="14">
                  <c:v>0.23260000000000003</c:v>
                </c:pt>
                <c:pt idx="15">
                  <c:v>0.22519999999999998</c:v>
                </c:pt>
                <c:pt idx="16">
                  <c:v>0.2263</c:v>
                </c:pt>
                <c:pt idx="17">
                  <c:v>0.2223</c:v>
                </c:pt>
                <c:pt idx="18">
                  <c:v>0.22920000000000001</c:v>
                </c:pt>
                <c:pt idx="19">
                  <c:v>0.2429</c:v>
                </c:pt>
                <c:pt idx="20">
                  <c:v>0.2452</c:v>
                </c:pt>
                <c:pt idx="21">
                  <c:v>0.24129999999999999</c:v>
                </c:pt>
                <c:pt idx="22">
                  <c:v>0.2205</c:v>
                </c:pt>
                <c:pt idx="23">
                  <c:v>0.21859999999999999</c:v>
                </c:pt>
                <c:pt idx="24">
                  <c:v>0.22219999999999998</c:v>
                </c:pt>
                <c:pt idx="25">
                  <c:v>0.21239999999999998</c:v>
                </c:pt>
                <c:pt idx="26">
                  <c:v>0.24239999999999998</c:v>
                </c:pt>
                <c:pt idx="27">
                  <c:v>0.2445</c:v>
                </c:pt>
                <c:pt idx="28">
                  <c:v>0.2445</c:v>
                </c:pt>
                <c:pt idx="29">
                  <c:v>0.2525</c:v>
                </c:pt>
                <c:pt idx="30">
                  <c:v>0.24359999999999998</c:v>
                </c:pt>
                <c:pt idx="31">
                  <c:v>0.24460000000000001</c:v>
                </c:pt>
                <c:pt idx="32">
                  <c:v>0.2462</c:v>
                </c:pt>
                <c:pt idx="33">
                  <c:v>0.24679999999999999</c:v>
                </c:pt>
                <c:pt idx="34">
                  <c:v>0.24989999999999998</c:v>
                </c:pt>
                <c:pt idx="35">
                  <c:v>0.26289999999999997</c:v>
                </c:pt>
                <c:pt idx="36">
                  <c:v>0.27660000000000001</c:v>
                </c:pt>
                <c:pt idx="37">
                  <c:v>0.27560000000000001</c:v>
                </c:pt>
                <c:pt idx="38">
                  <c:v>0.26530000000000004</c:v>
                </c:pt>
                <c:pt idx="39">
                  <c:v>0.27239999999999998</c:v>
                </c:pt>
                <c:pt idx="40">
                  <c:v>0.27449999999999997</c:v>
                </c:pt>
                <c:pt idx="41">
                  <c:v>0.28620000000000001</c:v>
                </c:pt>
                <c:pt idx="42">
                  <c:v>0.29620000000000002</c:v>
                </c:pt>
                <c:pt idx="43">
                  <c:v>0.29010000000000002</c:v>
                </c:pt>
                <c:pt idx="44">
                  <c:v>0.17949999999999999</c:v>
                </c:pt>
                <c:pt idx="45">
                  <c:v>0.18789999999999998</c:v>
                </c:pt>
                <c:pt idx="46">
                  <c:v>0.218</c:v>
                </c:pt>
                <c:pt idx="47">
                  <c:v>0.25950000000000001</c:v>
                </c:pt>
                <c:pt idx="48">
                  <c:v>0.23449999999999999</c:v>
                </c:pt>
                <c:pt idx="49">
                  <c:v>0.22420000000000001</c:v>
                </c:pt>
                <c:pt idx="50">
                  <c:v>0.21660000000000001</c:v>
                </c:pt>
                <c:pt idx="51">
                  <c:v>0.1512</c:v>
                </c:pt>
                <c:pt idx="52">
                  <c:v>0.16699999999999998</c:v>
                </c:pt>
                <c:pt idx="53">
                  <c:v>0.1802</c:v>
                </c:pt>
                <c:pt idx="54">
                  <c:v>0.18479999999999999</c:v>
                </c:pt>
                <c:pt idx="55">
                  <c:v>0.19359999999999999</c:v>
                </c:pt>
                <c:pt idx="56">
                  <c:v>0.1837</c:v>
                </c:pt>
                <c:pt idx="57">
                  <c:v>0.1893</c:v>
                </c:pt>
                <c:pt idx="58">
                  <c:v>0.19149999999999998</c:v>
                </c:pt>
                <c:pt idx="59">
                  <c:v>0.1875</c:v>
                </c:pt>
                <c:pt idx="60">
                  <c:v>0.15970000000000001</c:v>
                </c:pt>
                <c:pt idx="61">
                  <c:v>0.13769999999999999</c:v>
                </c:pt>
                <c:pt idx="62">
                  <c:v>0.10339999999999999</c:v>
                </c:pt>
                <c:pt idx="63">
                  <c:v>0.1072</c:v>
                </c:pt>
                <c:pt idx="64">
                  <c:v>0.1348</c:v>
                </c:pt>
                <c:pt idx="65">
                  <c:v>0.13109999999999999</c:v>
                </c:pt>
                <c:pt idx="66">
                  <c:v>0.1353</c:v>
                </c:pt>
                <c:pt idx="67">
                  <c:v>0.15390000000000001</c:v>
                </c:pt>
                <c:pt idx="68">
                  <c:v>0.12960000000000002</c:v>
                </c:pt>
                <c:pt idx="69">
                  <c:v>0.12970000000000001</c:v>
                </c:pt>
                <c:pt idx="70">
                  <c:v>0.1389</c:v>
                </c:pt>
                <c:pt idx="71">
                  <c:v>0.1268</c:v>
                </c:pt>
                <c:pt idx="72">
                  <c:v>0.1176</c:v>
                </c:pt>
                <c:pt idx="73">
                  <c:v>0.1255</c:v>
                </c:pt>
                <c:pt idx="74">
                  <c:v>0.11939999999999999</c:v>
                </c:pt>
                <c:pt idx="75">
                  <c:v>0.1014</c:v>
                </c:pt>
                <c:pt idx="76">
                  <c:v>0.15049999999999999</c:v>
                </c:pt>
                <c:pt idx="77">
                  <c:v>0.19820000000000002</c:v>
                </c:pt>
                <c:pt idx="78">
                  <c:v>0.17129999999999998</c:v>
                </c:pt>
                <c:pt idx="79">
                  <c:v>0.16350000000000001</c:v>
                </c:pt>
                <c:pt idx="80">
                  <c:v>0.19867851000000003</c:v>
                </c:pt>
                <c:pt idx="81">
                  <c:v>0.22803799000000002</c:v>
                </c:pt>
                <c:pt idx="82">
                  <c:v>0.20092329</c:v>
                </c:pt>
                <c:pt idx="83">
                  <c:v>0.18674465000000001</c:v>
                </c:pt>
                <c:pt idx="84">
                  <c:v>0.19222598999999999</c:v>
                </c:pt>
                <c:pt idx="85">
                  <c:v>0.19881781000000001</c:v>
                </c:pt>
                <c:pt idx="86">
                  <c:v>0.20845296999999999</c:v>
                </c:pt>
                <c:pt idx="87">
                  <c:v>0.21257007999999999</c:v>
                </c:pt>
                <c:pt idx="88">
                  <c:v>0.19418912999999999</c:v>
                </c:pt>
                <c:pt idx="89">
                  <c:v>0.19702270999999999</c:v>
                </c:pt>
                <c:pt idx="90">
                  <c:v>0.21931723000000003</c:v>
                </c:pt>
                <c:pt idx="91">
                  <c:v>0.21599577</c:v>
                </c:pt>
                <c:pt idx="92">
                  <c:v>0.21165159</c:v>
                </c:pt>
                <c:pt idx="93">
                  <c:v>0.21832260000000001</c:v>
                </c:pt>
                <c:pt idx="94">
                  <c:v>0.22020691000000001</c:v>
                </c:pt>
                <c:pt idx="95">
                  <c:v>0.21851809999999999</c:v>
                </c:pt>
                <c:pt idx="96">
                  <c:v>0.22192221000000001</c:v>
                </c:pt>
                <c:pt idx="97">
                  <c:v>0.22007827999999999</c:v>
                </c:pt>
                <c:pt idx="98">
                  <c:v>0.22599611</c:v>
                </c:pt>
                <c:pt idx="99">
                  <c:v>0.23240227000000002</c:v>
                </c:pt>
                <c:pt idx="100">
                  <c:v>0.25233538</c:v>
                </c:pt>
                <c:pt idx="101">
                  <c:v>0.25448308999999997</c:v>
                </c:pt>
                <c:pt idx="102">
                  <c:v>0.26037747999999999</c:v>
                </c:pt>
                <c:pt idx="103">
                  <c:v>0.29158553999999998</c:v>
                </c:pt>
                <c:pt idx="104">
                  <c:v>0.35395130000000002</c:v>
                </c:pt>
                <c:pt idx="105">
                  <c:v>0.33496879999999996</c:v>
                </c:pt>
                <c:pt idx="106">
                  <c:v>0.34521689999999999</c:v>
                </c:pt>
                <c:pt idx="107">
                  <c:v>0.34770831999999996</c:v>
                </c:pt>
                <c:pt idx="108">
                  <c:v>0.33912102</c:v>
                </c:pt>
                <c:pt idx="109">
                  <c:v>0.36704261999999999</c:v>
                </c:pt>
                <c:pt idx="110">
                  <c:v>0.39500365999999998</c:v>
                </c:pt>
                <c:pt idx="111">
                  <c:v>0.38826171999999998</c:v>
                </c:pt>
                <c:pt idx="112">
                  <c:v>0.37020232999999997</c:v>
                </c:pt>
                <c:pt idx="113">
                  <c:v>0.35599777000000005</c:v>
                </c:pt>
                <c:pt idx="114">
                  <c:v>0.36346966000000003</c:v>
                </c:pt>
                <c:pt idx="115">
                  <c:v>0.35428539000000003</c:v>
                </c:pt>
                <c:pt idx="116">
                  <c:v>0.33601433000000003</c:v>
                </c:pt>
                <c:pt idx="117">
                  <c:v>0.34556255000000002</c:v>
                </c:pt>
                <c:pt idx="118">
                  <c:v>0.35413445000000005</c:v>
                </c:pt>
                <c:pt idx="119">
                  <c:v>0.36348183000000001</c:v>
                </c:pt>
                <c:pt idx="120">
                  <c:v>0.3802161</c:v>
                </c:pt>
                <c:pt idx="121">
                  <c:v>0.37179420000000002</c:v>
                </c:pt>
                <c:pt idx="122">
                  <c:v>0.39116371</c:v>
                </c:pt>
                <c:pt idx="123">
                  <c:v>0.37105021999999999</c:v>
                </c:pt>
                <c:pt idx="124">
                  <c:v>0.38567931999999999</c:v>
                </c:pt>
                <c:pt idx="125">
                  <c:v>0.40851562999999996</c:v>
                </c:pt>
                <c:pt idx="126">
                  <c:v>0.41847785999999998</c:v>
                </c:pt>
                <c:pt idx="127">
                  <c:v>0.43588886000000004</c:v>
                </c:pt>
                <c:pt idx="128">
                  <c:v>0.43267681000000002</c:v>
                </c:pt>
                <c:pt idx="129">
                  <c:v>0.43487377000000005</c:v>
                </c:pt>
                <c:pt idx="130">
                  <c:v>0.47164256999999998</c:v>
                </c:pt>
                <c:pt idx="131">
                  <c:v>0.46009953000000003</c:v>
                </c:pt>
                <c:pt idx="132">
                  <c:v>0.46429943000000001</c:v>
                </c:pt>
                <c:pt idx="133">
                  <c:v>0.48279873000000001</c:v>
                </c:pt>
                <c:pt idx="134">
                  <c:v>0.51768802999999997</c:v>
                </c:pt>
                <c:pt idx="135">
                  <c:v>0.54316379999999997</c:v>
                </c:pt>
                <c:pt idx="136">
                  <c:v>0.57504443999999999</c:v>
                </c:pt>
                <c:pt idx="137">
                  <c:v>0.59031559</c:v>
                </c:pt>
                <c:pt idx="138">
                  <c:v>0.61113139999999999</c:v>
                </c:pt>
                <c:pt idx="139">
                  <c:v>0.51399077999999998</c:v>
                </c:pt>
                <c:pt idx="140">
                  <c:v>0.55853503999999998</c:v>
                </c:pt>
                <c:pt idx="141">
                  <c:v>0.59459286</c:v>
                </c:pt>
                <c:pt idx="142">
                  <c:v>0.58663741999999997</c:v>
                </c:pt>
                <c:pt idx="143">
                  <c:v>0.58387038999999996</c:v>
                </c:pt>
                <c:pt idx="144">
                  <c:v>0.57883788999999997</c:v>
                </c:pt>
                <c:pt idx="145">
                  <c:v>0.54342418999999997</c:v>
                </c:pt>
                <c:pt idx="146">
                  <c:v>0.52008652</c:v>
                </c:pt>
                <c:pt idx="147">
                  <c:v>0.53479522999999995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279A-F94A-ADD9-FAF17DE226C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2792512"/>
        <c:axId val="172858416"/>
      </c:lineChart>
      <c:catAx>
        <c:axId val="17279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>
                <a:lumMod val="85000"/>
                <a:lumOff val="1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858416"/>
        <c:crosses val="autoZero"/>
        <c:auto val="1"/>
        <c:lblAlgn val="ctr"/>
        <c:lblOffset val="100"/>
        <c:tickLblSkip val="10"/>
        <c:noMultiLvlLbl val="0"/>
      </c:catAx>
      <c:valAx>
        <c:axId val="172858416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Índice de Abertura Comercial: Comércio Total Mundial/PIB Mundial</a:t>
                </a:r>
              </a:p>
            </c:rich>
          </c:tx>
          <c:layout>
            <c:manualLayout>
              <c:xMode val="edge"/>
              <c:yMode val="edge"/>
              <c:x val="1.6086547030420603E-2"/>
              <c:y val="2.541802867283060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127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79251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45105183727034126"/>
          <c:y val="3.6723163841807897E-2"/>
          <c:w val="0.42850328083989497"/>
          <c:h val="0.87218492815516702"/>
        </c:manualLayout>
      </c:layout>
      <c:lineChart>
        <c:grouping val="standard"/>
        <c:varyColors val="0"/>
        <c:ser>
          <c:idx val="0"/>
          <c:order val="0"/>
          <c:tx>
            <c:strRef>
              <c:f>'Dados WTI'!$Q$41</c:f>
              <c:strCache>
                <c:ptCount val="1"/>
                <c:pt idx="0">
                  <c:v>Crescimento Médio Anual das Exportações Chinesas</c:v>
                </c:pt>
              </c:strCache>
            </c:strRef>
          </c:tx>
          <c:spPr>
            <a:ln w="31750">
              <a:solidFill>
                <a:srgbClr val="0070C0"/>
              </a:solidFill>
            </a:ln>
            <a:effectLst/>
          </c:spPr>
          <c:marker>
            <c:symbol val="circle"/>
            <c:size val="6"/>
            <c:spPr>
              <a:solidFill>
                <a:srgbClr val="0070C0"/>
              </a:solidFill>
              <a:ln>
                <a:noFill/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31-854D-B39E-B1D67A422E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solidFill>
                      <a:srgbClr val="0070C0"/>
                    </a:solidFill>
                    <a:latin typeface="+mn-lt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'Dados WTI'!$R$40:$S$40</c:f>
              <c:strCache>
                <c:ptCount val="2"/>
                <c:pt idx="0">
                  <c:v>2000 - 2009</c:v>
                </c:pt>
                <c:pt idx="1">
                  <c:v>2010 - 2019</c:v>
                </c:pt>
              </c:strCache>
            </c:strRef>
          </c:cat>
          <c:val>
            <c:numRef>
              <c:f>'Dados WTI'!$R$41:$S$41</c:f>
              <c:numCache>
                <c:formatCode>0.00%</c:formatCode>
                <c:ptCount val="2"/>
                <c:pt idx="0">
                  <c:v>0.2097</c:v>
                </c:pt>
                <c:pt idx="1">
                  <c:v>8.9800000000000005E-2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1-854D-B39E-B1D67A422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617592"/>
        <c:axId val="557621096"/>
      </c:lineChart>
      <c:catAx>
        <c:axId val="557617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>
                <a:lumMod val="75000"/>
                <a:lumOff val="25000"/>
              </a:sysClr>
            </a:solidFill>
          </a:ln>
        </c:spPr>
        <c:txPr>
          <a:bodyPr/>
          <a:lstStyle/>
          <a:p>
            <a:pPr>
              <a:defRPr sz="9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</a:defRPr>
            </a:pPr>
            <a:endParaRPr lang="pt-BR"/>
          </a:p>
        </c:txPr>
        <c:crossAx val="557621096"/>
        <c:crosses val="autoZero"/>
        <c:auto val="1"/>
        <c:lblAlgn val="ctr"/>
        <c:lblOffset val="100"/>
        <c:noMultiLvlLbl val="0"/>
      </c:catAx>
      <c:valAx>
        <c:axId val="557621096"/>
        <c:scaling>
          <c:orientation val="minMax"/>
          <c:min val="6.5000000000000016E-2"/>
        </c:scaling>
        <c:delete val="1"/>
        <c:axPos val="l"/>
        <c:numFmt formatCode="0.00%" sourceLinked="1"/>
        <c:majorTickMark val="out"/>
        <c:minorTickMark val="none"/>
        <c:tickLblPos val="nextTo"/>
        <c:crossAx val="557617592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600"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45105183727034126"/>
          <c:y val="3.6723163841807897E-2"/>
          <c:w val="0.42850328083989497"/>
          <c:h val="0.87218492815516702"/>
        </c:manualLayout>
      </c:layout>
      <c:lineChart>
        <c:grouping val="standard"/>
        <c:varyColors val="0"/>
        <c:ser>
          <c:idx val="0"/>
          <c:order val="0"/>
          <c:tx>
            <c:strRef>
              <c:f>'Dados WTI'!$Q$42</c:f>
              <c:strCache>
                <c:ptCount val="1"/>
                <c:pt idx="0">
                  <c:v>Participação das Exportações no PIB Chinês</c:v>
                </c:pt>
              </c:strCache>
            </c:strRef>
          </c:tx>
          <c:spPr>
            <a:ln w="31750">
              <a:solidFill>
                <a:srgbClr val="0070C0"/>
              </a:solidFill>
            </a:ln>
            <a:effectLst/>
          </c:spPr>
          <c:marker>
            <c:symbol val="circle"/>
            <c:size val="6"/>
            <c:spPr>
              <a:solidFill>
                <a:srgbClr val="0070C0"/>
              </a:solidFill>
              <a:ln>
                <a:noFill/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485-9D48-A314-903749C2B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solidFill>
                      <a:srgbClr val="0070C0"/>
                    </a:solidFill>
                    <a:latin typeface="+mn-lt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'Dados WTI'!$R$40:$S$40</c:f>
              <c:strCache>
                <c:ptCount val="2"/>
                <c:pt idx="0">
                  <c:v>2000 - 2009</c:v>
                </c:pt>
                <c:pt idx="1">
                  <c:v>2010 - 2019</c:v>
                </c:pt>
              </c:strCache>
            </c:strRef>
          </c:cat>
          <c:val>
            <c:numRef>
              <c:f>'Dados WTI'!$R$42:$S$42</c:f>
              <c:numCache>
                <c:formatCode>0%</c:formatCode>
                <c:ptCount val="2"/>
                <c:pt idx="0">
                  <c:v>0.31</c:v>
                </c:pt>
                <c:pt idx="1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85-9D48-A314-903749C2B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617592"/>
        <c:axId val="557621096"/>
      </c:lineChart>
      <c:catAx>
        <c:axId val="557617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>
                <a:lumMod val="75000"/>
                <a:lumOff val="25000"/>
              </a:sysClr>
            </a:solidFill>
          </a:ln>
        </c:spPr>
        <c:txPr>
          <a:bodyPr/>
          <a:lstStyle/>
          <a:p>
            <a:pPr>
              <a:defRPr sz="9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</a:defRPr>
            </a:pPr>
            <a:endParaRPr lang="pt-BR"/>
          </a:p>
        </c:txPr>
        <c:crossAx val="557621096"/>
        <c:crosses val="autoZero"/>
        <c:auto val="1"/>
        <c:lblAlgn val="ctr"/>
        <c:lblOffset val="100"/>
        <c:noMultiLvlLbl val="0"/>
      </c:catAx>
      <c:valAx>
        <c:axId val="557621096"/>
        <c:scaling>
          <c:orientation val="minMax"/>
          <c:min val="6.5000000000000016E-2"/>
        </c:scaling>
        <c:delete val="1"/>
        <c:axPos val="l"/>
        <c:numFmt formatCode="0%" sourceLinked="1"/>
        <c:majorTickMark val="out"/>
        <c:minorTickMark val="none"/>
        <c:tickLblPos val="nextTo"/>
        <c:crossAx val="557617592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600"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265501968503936E-2"/>
          <c:y val="2.7095063932368785E-2"/>
          <c:w val="0.90137890966754153"/>
          <c:h val="0.92162401574803154"/>
        </c:manualLayout>
      </c:layout>
      <c:lineChart>
        <c:grouping val="standard"/>
        <c:varyColors val="0"/>
        <c:ser>
          <c:idx val="0"/>
          <c:order val="0"/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WUI!$B$4:$B$125</c:f>
              <c:numCache>
                <c:formatCode>General</c:formatCode>
                <c:ptCount val="122"/>
                <c:pt idx="0">
                  <c:v>1990</c:v>
                </c:pt>
                <c:pt idx="1">
                  <c:v>1990</c:v>
                </c:pt>
                <c:pt idx="2">
                  <c:v>1990</c:v>
                </c:pt>
                <c:pt idx="3">
                  <c:v>1990</c:v>
                </c:pt>
                <c:pt idx="4">
                  <c:v>1991</c:v>
                </c:pt>
                <c:pt idx="5">
                  <c:v>1991</c:v>
                </c:pt>
                <c:pt idx="6">
                  <c:v>1991</c:v>
                </c:pt>
                <c:pt idx="7">
                  <c:v>1991</c:v>
                </c:pt>
                <c:pt idx="8">
                  <c:v>1992</c:v>
                </c:pt>
                <c:pt idx="9">
                  <c:v>1992</c:v>
                </c:pt>
                <c:pt idx="10">
                  <c:v>1992</c:v>
                </c:pt>
                <c:pt idx="11">
                  <c:v>1992</c:v>
                </c:pt>
                <c:pt idx="12">
                  <c:v>1993</c:v>
                </c:pt>
                <c:pt idx="13">
                  <c:v>1993</c:v>
                </c:pt>
                <c:pt idx="14">
                  <c:v>1993</c:v>
                </c:pt>
                <c:pt idx="15">
                  <c:v>1993</c:v>
                </c:pt>
                <c:pt idx="16">
                  <c:v>1994</c:v>
                </c:pt>
                <c:pt idx="17">
                  <c:v>1994</c:v>
                </c:pt>
                <c:pt idx="18">
                  <c:v>1994</c:v>
                </c:pt>
                <c:pt idx="19">
                  <c:v>1994</c:v>
                </c:pt>
                <c:pt idx="20">
                  <c:v>1995</c:v>
                </c:pt>
                <c:pt idx="21">
                  <c:v>1995</c:v>
                </c:pt>
                <c:pt idx="22">
                  <c:v>1995</c:v>
                </c:pt>
                <c:pt idx="23">
                  <c:v>1995</c:v>
                </c:pt>
                <c:pt idx="24">
                  <c:v>1996</c:v>
                </c:pt>
                <c:pt idx="25">
                  <c:v>1996</c:v>
                </c:pt>
                <c:pt idx="26">
                  <c:v>1996</c:v>
                </c:pt>
                <c:pt idx="27">
                  <c:v>1996</c:v>
                </c:pt>
                <c:pt idx="28">
                  <c:v>1997</c:v>
                </c:pt>
                <c:pt idx="29">
                  <c:v>1997</c:v>
                </c:pt>
                <c:pt idx="30">
                  <c:v>1997</c:v>
                </c:pt>
                <c:pt idx="31">
                  <c:v>1997</c:v>
                </c:pt>
                <c:pt idx="32">
                  <c:v>1998</c:v>
                </c:pt>
                <c:pt idx="33">
                  <c:v>1998</c:v>
                </c:pt>
                <c:pt idx="34">
                  <c:v>1998</c:v>
                </c:pt>
                <c:pt idx="35">
                  <c:v>1998</c:v>
                </c:pt>
                <c:pt idx="36">
                  <c:v>1999</c:v>
                </c:pt>
                <c:pt idx="37">
                  <c:v>1999</c:v>
                </c:pt>
                <c:pt idx="38">
                  <c:v>1999</c:v>
                </c:pt>
                <c:pt idx="39">
                  <c:v>1999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2001</c:v>
                </c:pt>
                <c:pt idx="45">
                  <c:v>2001</c:v>
                </c:pt>
                <c:pt idx="46">
                  <c:v>2001</c:v>
                </c:pt>
                <c:pt idx="47">
                  <c:v>2001</c:v>
                </c:pt>
                <c:pt idx="48">
                  <c:v>2002</c:v>
                </c:pt>
                <c:pt idx="49">
                  <c:v>2002</c:v>
                </c:pt>
                <c:pt idx="50">
                  <c:v>2002</c:v>
                </c:pt>
                <c:pt idx="51">
                  <c:v>2002</c:v>
                </c:pt>
                <c:pt idx="52">
                  <c:v>2003</c:v>
                </c:pt>
                <c:pt idx="53">
                  <c:v>2003</c:v>
                </c:pt>
                <c:pt idx="54">
                  <c:v>2003</c:v>
                </c:pt>
                <c:pt idx="55">
                  <c:v>2003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2004</c:v>
                </c:pt>
                <c:pt idx="60">
                  <c:v>2005</c:v>
                </c:pt>
                <c:pt idx="61">
                  <c:v>2005</c:v>
                </c:pt>
                <c:pt idx="62">
                  <c:v>2005</c:v>
                </c:pt>
                <c:pt idx="63">
                  <c:v>2005</c:v>
                </c:pt>
                <c:pt idx="64">
                  <c:v>2006</c:v>
                </c:pt>
                <c:pt idx="65">
                  <c:v>2006</c:v>
                </c:pt>
                <c:pt idx="66">
                  <c:v>2006</c:v>
                </c:pt>
                <c:pt idx="67">
                  <c:v>2006</c:v>
                </c:pt>
                <c:pt idx="68">
                  <c:v>2007</c:v>
                </c:pt>
                <c:pt idx="69">
                  <c:v>2007</c:v>
                </c:pt>
                <c:pt idx="70">
                  <c:v>2007</c:v>
                </c:pt>
                <c:pt idx="71">
                  <c:v>2007</c:v>
                </c:pt>
                <c:pt idx="72">
                  <c:v>2008</c:v>
                </c:pt>
                <c:pt idx="73">
                  <c:v>2008</c:v>
                </c:pt>
                <c:pt idx="74">
                  <c:v>2008</c:v>
                </c:pt>
                <c:pt idx="75">
                  <c:v>2008</c:v>
                </c:pt>
                <c:pt idx="76">
                  <c:v>2009</c:v>
                </c:pt>
                <c:pt idx="77">
                  <c:v>2009</c:v>
                </c:pt>
                <c:pt idx="78">
                  <c:v>2009</c:v>
                </c:pt>
                <c:pt idx="79">
                  <c:v>2009</c:v>
                </c:pt>
                <c:pt idx="80">
                  <c:v>2010</c:v>
                </c:pt>
                <c:pt idx="81">
                  <c:v>2010</c:v>
                </c:pt>
                <c:pt idx="82">
                  <c:v>2010</c:v>
                </c:pt>
                <c:pt idx="83">
                  <c:v>2010</c:v>
                </c:pt>
                <c:pt idx="84">
                  <c:v>2011</c:v>
                </c:pt>
                <c:pt idx="85">
                  <c:v>2011</c:v>
                </c:pt>
                <c:pt idx="86">
                  <c:v>2011</c:v>
                </c:pt>
                <c:pt idx="87">
                  <c:v>2011</c:v>
                </c:pt>
                <c:pt idx="88">
                  <c:v>2012</c:v>
                </c:pt>
                <c:pt idx="89">
                  <c:v>2012</c:v>
                </c:pt>
                <c:pt idx="90">
                  <c:v>2012</c:v>
                </c:pt>
                <c:pt idx="91">
                  <c:v>2012</c:v>
                </c:pt>
                <c:pt idx="92">
                  <c:v>2013</c:v>
                </c:pt>
                <c:pt idx="93">
                  <c:v>2013</c:v>
                </c:pt>
                <c:pt idx="94">
                  <c:v>2013</c:v>
                </c:pt>
                <c:pt idx="95">
                  <c:v>2013</c:v>
                </c:pt>
                <c:pt idx="96">
                  <c:v>2014</c:v>
                </c:pt>
                <c:pt idx="97">
                  <c:v>2014</c:v>
                </c:pt>
                <c:pt idx="98">
                  <c:v>2014</c:v>
                </c:pt>
                <c:pt idx="99">
                  <c:v>2014</c:v>
                </c:pt>
                <c:pt idx="100">
                  <c:v>2015</c:v>
                </c:pt>
                <c:pt idx="101">
                  <c:v>2015</c:v>
                </c:pt>
                <c:pt idx="102">
                  <c:v>2015</c:v>
                </c:pt>
                <c:pt idx="103">
                  <c:v>2015</c:v>
                </c:pt>
                <c:pt idx="104">
                  <c:v>2016</c:v>
                </c:pt>
                <c:pt idx="105">
                  <c:v>2016</c:v>
                </c:pt>
                <c:pt idx="106">
                  <c:v>2016</c:v>
                </c:pt>
                <c:pt idx="107">
                  <c:v>2016</c:v>
                </c:pt>
                <c:pt idx="108">
                  <c:v>2017</c:v>
                </c:pt>
                <c:pt idx="109">
                  <c:v>2017</c:v>
                </c:pt>
                <c:pt idx="110">
                  <c:v>2017</c:v>
                </c:pt>
                <c:pt idx="111">
                  <c:v>2017</c:v>
                </c:pt>
                <c:pt idx="112">
                  <c:v>2018</c:v>
                </c:pt>
                <c:pt idx="113">
                  <c:v>2018</c:v>
                </c:pt>
                <c:pt idx="114">
                  <c:v>2018</c:v>
                </c:pt>
                <c:pt idx="115">
                  <c:v>2018</c:v>
                </c:pt>
                <c:pt idx="116">
                  <c:v>2019</c:v>
                </c:pt>
                <c:pt idx="117">
                  <c:v>2019</c:v>
                </c:pt>
                <c:pt idx="118">
                  <c:v>2019</c:v>
                </c:pt>
                <c:pt idx="119">
                  <c:v>2019</c:v>
                </c:pt>
                <c:pt idx="120">
                  <c:v>2020</c:v>
                </c:pt>
                <c:pt idx="121">
                  <c:v>2020</c:v>
                </c:pt>
              </c:numCache>
            </c:numRef>
          </c:cat>
          <c:val>
            <c:numRef>
              <c:f>WUI!$C$4:$C$125</c:f>
              <c:numCache>
                <c:formatCode>#,##0</c:formatCode>
                <c:ptCount val="122"/>
                <c:pt idx="0">
                  <c:v>12496.47</c:v>
                </c:pt>
                <c:pt idx="1">
                  <c:v>8769.9650000000001</c:v>
                </c:pt>
                <c:pt idx="2">
                  <c:v>16198.83</c:v>
                </c:pt>
                <c:pt idx="3">
                  <c:v>11872.27</c:v>
                </c:pt>
                <c:pt idx="4">
                  <c:v>8223.5499999999993</c:v>
                </c:pt>
                <c:pt idx="5">
                  <c:v>10483.81</c:v>
                </c:pt>
                <c:pt idx="6">
                  <c:v>6208.3220000000001</c:v>
                </c:pt>
                <c:pt idx="7">
                  <c:v>7314.1329999999998</c:v>
                </c:pt>
                <c:pt idx="8">
                  <c:v>12616.9</c:v>
                </c:pt>
                <c:pt idx="9">
                  <c:v>7358.835</c:v>
                </c:pt>
                <c:pt idx="10">
                  <c:v>6777.6109999999999</c:v>
                </c:pt>
                <c:pt idx="11">
                  <c:v>13982.37</c:v>
                </c:pt>
                <c:pt idx="12">
                  <c:v>13705.72</c:v>
                </c:pt>
                <c:pt idx="13">
                  <c:v>10558.9</c:v>
                </c:pt>
                <c:pt idx="14">
                  <c:v>15698.88</c:v>
                </c:pt>
                <c:pt idx="15">
                  <c:v>11880.08</c:v>
                </c:pt>
                <c:pt idx="16">
                  <c:v>9655.8529999999992</c:v>
                </c:pt>
                <c:pt idx="17">
                  <c:v>9446.2360000000008</c:v>
                </c:pt>
                <c:pt idx="18">
                  <c:v>12937.13</c:v>
                </c:pt>
                <c:pt idx="19">
                  <c:v>8478.3179999999993</c:v>
                </c:pt>
                <c:pt idx="20">
                  <c:v>11010.07</c:v>
                </c:pt>
                <c:pt idx="21">
                  <c:v>9926.9740000000002</c:v>
                </c:pt>
                <c:pt idx="22">
                  <c:v>8000.6670000000004</c:v>
                </c:pt>
                <c:pt idx="23">
                  <c:v>11781.52</c:v>
                </c:pt>
                <c:pt idx="24">
                  <c:v>10780.95</c:v>
                </c:pt>
                <c:pt idx="25">
                  <c:v>11799.2</c:v>
                </c:pt>
                <c:pt idx="26">
                  <c:v>9862.2459999999992</c:v>
                </c:pt>
                <c:pt idx="27">
                  <c:v>8467.3970000000008</c:v>
                </c:pt>
                <c:pt idx="28">
                  <c:v>8311.3050000000003</c:v>
                </c:pt>
                <c:pt idx="29">
                  <c:v>11003.56</c:v>
                </c:pt>
                <c:pt idx="30">
                  <c:v>8718.8449999999993</c:v>
                </c:pt>
                <c:pt idx="31">
                  <c:v>6869.1059999999998</c:v>
                </c:pt>
                <c:pt idx="32">
                  <c:v>13808.13</c:v>
                </c:pt>
                <c:pt idx="33">
                  <c:v>9724.482</c:v>
                </c:pt>
                <c:pt idx="34">
                  <c:v>14250.31</c:v>
                </c:pt>
                <c:pt idx="35">
                  <c:v>9511.1049999999996</c:v>
                </c:pt>
                <c:pt idx="36">
                  <c:v>11074.92</c:v>
                </c:pt>
                <c:pt idx="37">
                  <c:v>13018.25</c:v>
                </c:pt>
                <c:pt idx="38">
                  <c:v>5777.7690000000002</c:v>
                </c:pt>
                <c:pt idx="39">
                  <c:v>7862.549</c:v>
                </c:pt>
                <c:pt idx="40">
                  <c:v>5832.3329999999996</c:v>
                </c:pt>
                <c:pt idx="41">
                  <c:v>5569.9409999999998</c:v>
                </c:pt>
                <c:pt idx="42">
                  <c:v>13816.67</c:v>
                </c:pt>
                <c:pt idx="43">
                  <c:v>11881.05</c:v>
                </c:pt>
                <c:pt idx="44">
                  <c:v>22324.51</c:v>
                </c:pt>
                <c:pt idx="45">
                  <c:v>13179.21</c:v>
                </c:pt>
                <c:pt idx="46">
                  <c:v>25155.95</c:v>
                </c:pt>
                <c:pt idx="47">
                  <c:v>23448.18</c:v>
                </c:pt>
                <c:pt idx="48">
                  <c:v>22597.360000000001</c:v>
                </c:pt>
                <c:pt idx="49">
                  <c:v>17938.45</c:v>
                </c:pt>
                <c:pt idx="50">
                  <c:v>14136.45</c:v>
                </c:pt>
                <c:pt idx="51">
                  <c:v>27832.880000000001</c:v>
                </c:pt>
                <c:pt idx="52">
                  <c:v>25718.62</c:v>
                </c:pt>
                <c:pt idx="53">
                  <c:v>34454.82</c:v>
                </c:pt>
                <c:pt idx="54">
                  <c:v>23886.34</c:v>
                </c:pt>
                <c:pt idx="55">
                  <c:v>12058.21</c:v>
                </c:pt>
                <c:pt idx="56">
                  <c:v>16122.31</c:v>
                </c:pt>
                <c:pt idx="57">
                  <c:v>9975.3389999999999</c:v>
                </c:pt>
                <c:pt idx="58">
                  <c:v>14397.81</c:v>
                </c:pt>
                <c:pt idx="59">
                  <c:v>13202.73</c:v>
                </c:pt>
                <c:pt idx="60">
                  <c:v>11537.9</c:v>
                </c:pt>
                <c:pt idx="61">
                  <c:v>11866.98</c:v>
                </c:pt>
                <c:pt idx="62">
                  <c:v>20193.73</c:v>
                </c:pt>
                <c:pt idx="63">
                  <c:v>12165.63</c:v>
                </c:pt>
                <c:pt idx="64">
                  <c:v>11552.83</c:v>
                </c:pt>
                <c:pt idx="65">
                  <c:v>8235.1579999999994</c:v>
                </c:pt>
                <c:pt idx="66">
                  <c:v>11854.69</c:v>
                </c:pt>
                <c:pt idx="67">
                  <c:v>9051.4310000000005</c:v>
                </c:pt>
                <c:pt idx="68">
                  <c:v>13357.51</c:v>
                </c:pt>
                <c:pt idx="69">
                  <c:v>18459.61</c:v>
                </c:pt>
                <c:pt idx="70">
                  <c:v>21867.71</c:v>
                </c:pt>
                <c:pt idx="71">
                  <c:v>13843.68</c:v>
                </c:pt>
                <c:pt idx="72">
                  <c:v>13176.87</c:v>
                </c:pt>
                <c:pt idx="73">
                  <c:v>18019.05</c:v>
                </c:pt>
                <c:pt idx="74">
                  <c:v>14048.15</c:v>
                </c:pt>
                <c:pt idx="75">
                  <c:v>13245.42</c:v>
                </c:pt>
                <c:pt idx="76">
                  <c:v>21794.11</c:v>
                </c:pt>
                <c:pt idx="77">
                  <c:v>18972.07</c:v>
                </c:pt>
                <c:pt idx="78">
                  <c:v>14507.25</c:v>
                </c:pt>
                <c:pt idx="79">
                  <c:v>18951.79</c:v>
                </c:pt>
                <c:pt idx="80">
                  <c:v>19711.91</c:v>
                </c:pt>
                <c:pt idx="81">
                  <c:v>21449.03</c:v>
                </c:pt>
                <c:pt idx="82">
                  <c:v>19653.439999999999</c:v>
                </c:pt>
                <c:pt idx="83">
                  <c:v>14901.64</c:v>
                </c:pt>
                <c:pt idx="84">
                  <c:v>13397.83</c:v>
                </c:pt>
                <c:pt idx="85">
                  <c:v>14121</c:v>
                </c:pt>
                <c:pt idx="86">
                  <c:v>20227.560000000001</c:v>
                </c:pt>
                <c:pt idx="87">
                  <c:v>19436.98</c:v>
                </c:pt>
                <c:pt idx="88">
                  <c:v>18629.88</c:v>
                </c:pt>
                <c:pt idx="89">
                  <c:v>36827.879999999997</c:v>
                </c:pt>
                <c:pt idx="90">
                  <c:v>25945.24</c:v>
                </c:pt>
                <c:pt idx="91">
                  <c:v>38752.269999999997</c:v>
                </c:pt>
                <c:pt idx="92">
                  <c:v>31598.92</c:v>
                </c:pt>
                <c:pt idx="93">
                  <c:v>14113.9</c:v>
                </c:pt>
                <c:pt idx="94">
                  <c:v>15802.53</c:v>
                </c:pt>
                <c:pt idx="95">
                  <c:v>18492.009999999998</c:v>
                </c:pt>
                <c:pt idx="96">
                  <c:v>19536.86</c:v>
                </c:pt>
                <c:pt idx="97">
                  <c:v>20086.099999999999</c:v>
                </c:pt>
                <c:pt idx="98">
                  <c:v>14211.19</c:v>
                </c:pt>
                <c:pt idx="99">
                  <c:v>17252.02</c:v>
                </c:pt>
                <c:pt idx="100">
                  <c:v>29838.2</c:v>
                </c:pt>
                <c:pt idx="101">
                  <c:v>25360.74</c:v>
                </c:pt>
                <c:pt idx="102">
                  <c:v>21280.47</c:v>
                </c:pt>
                <c:pt idx="103">
                  <c:v>18517.900000000001</c:v>
                </c:pt>
                <c:pt idx="104">
                  <c:v>22826.080000000002</c:v>
                </c:pt>
                <c:pt idx="105">
                  <c:v>18513.21</c:v>
                </c:pt>
                <c:pt idx="106">
                  <c:v>30182.29</c:v>
                </c:pt>
                <c:pt idx="107">
                  <c:v>32031.3</c:v>
                </c:pt>
                <c:pt idx="108">
                  <c:v>29910.11</c:v>
                </c:pt>
                <c:pt idx="109">
                  <c:v>16514.349999999999</c:v>
                </c:pt>
                <c:pt idx="110">
                  <c:v>16325.61</c:v>
                </c:pt>
                <c:pt idx="111">
                  <c:v>28396.560000000001</c:v>
                </c:pt>
                <c:pt idx="112">
                  <c:v>13622.16</c:v>
                </c:pt>
                <c:pt idx="113">
                  <c:v>25653.23</c:v>
                </c:pt>
                <c:pt idx="114">
                  <c:v>28710.76</c:v>
                </c:pt>
                <c:pt idx="115">
                  <c:v>26443.05</c:v>
                </c:pt>
                <c:pt idx="116">
                  <c:v>36588.019999999997</c:v>
                </c:pt>
                <c:pt idx="117">
                  <c:v>40489.040000000001</c:v>
                </c:pt>
                <c:pt idx="118">
                  <c:v>32800.980000000003</c:v>
                </c:pt>
                <c:pt idx="119">
                  <c:v>52716.26</c:v>
                </c:pt>
                <c:pt idx="120">
                  <c:v>55684.71</c:v>
                </c:pt>
                <c:pt idx="121">
                  <c:v>28914.37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4-C746-92C0-C8336E66B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2271"/>
        <c:axId val="684864799"/>
      </c:lineChart>
      <c:catAx>
        <c:axId val="68585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684864799"/>
        <c:crosses val="autoZero"/>
        <c:auto val="1"/>
        <c:lblAlgn val="ctr"/>
        <c:lblOffset val="100"/>
        <c:tickLblSkip val="8"/>
        <c:noMultiLvlLbl val="0"/>
      </c:catAx>
      <c:valAx>
        <c:axId val="68486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68585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>
                <a:solidFill>
                  <a:schemeClr val="tx1">
                    <a:lumMod val="85000"/>
                    <a:lumOff val="15000"/>
                  </a:schemeClr>
                </a:solidFill>
              </a:rPr>
              <a:t>Guerra Comercial e a Incerteza no Comércio Mundial</a:t>
            </a:r>
          </a:p>
        </c:rich>
      </c:tx>
      <c:layout>
        <c:manualLayout>
          <c:xMode val="edge"/>
          <c:yMode val="edge"/>
          <c:x val="9.8689543842826494E-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Lbl>
              <c:idx val="117"/>
              <c:layout>
                <c:manualLayout>
                  <c:x val="-9.3505721964395175E-2"/>
                  <c:y val="-5.619834710743807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>
                        <a:solidFill>
                          <a:schemeClr val="tx1"/>
                        </a:solidFill>
                      </a:rPr>
                      <a:t>Pico provocado</a:t>
                    </a:r>
                    <a:r>
                      <a:rPr lang="en-US" b="1" baseline="0">
                        <a:solidFill>
                          <a:schemeClr val="tx1"/>
                        </a:solidFill>
                      </a:rPr>
                      <a:t> pela guerra comerical</a:t>
                    </a:r>
                    <a:endParaRPr lang="en-US" b="1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FE8C-8B49-9D6A-540D7C4F8474}"/>
                </c:ext>
              </c:extLst>
            </c:dLbl>
            <c:dLbl>
              <c:idx val="120"/>
              <c:layout>
                <c:manualLayout>
                  <c:x val="-6.0841287054687151E-2"/>
                  <c:y val="-1.652892561983471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>
                        <a:solidFill>
                          <a:schemeClr val="tx1"/>
                        </a:solidFill>
                      </a:rPr>
                      <a:t>Coronavírus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FE8C-8B49-9D6A-540D7C4F84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WUI!$B$4:$B$125</c:f>
              <c:numCache>
                <c:formatCode>General</c:formatCode>
                <c:ptCount val="122"/>
                <c:pt idx="0">
                  <c:v>1990</c:v>
                </c:pt>
                <c:pt idx="1">
                  <c:v>1990</c:v>
                </c:pt>
                <c:pt idx="2">
                  <c:v>1990</c:v>
                </c:pt>
                <c:pt idx="3">
                  <c:v>1990</c:v>
                </c:pt>
                <c:pt idx="4">
                  <c:v>1991</c:v>
                </c:pt>
                <c:pt idx="5">
                  <c:v>1991</c:v>
                </c:pt>
                <c:pt idx="6">
                  <c:v>1991</c:v>
                </c:pt>
                <c:pt idx="7">
                  <c:v>1991</c:v>
                </c:pt>
                <c:pt idx="8">
                  <c:v>1992</c:v>
                </c:pt>
                <c:pt idx="9">
                  <c:v>1992</c:v>
                </c:pt>
                <c:pt idx="10">
                  <c:v>1992</c:v>
                </c:pt>
                <c:pt idx="11">
                  <c:v>1992</c:v>
                </c:pt>
                <c:pt idx="12">
                  <c:v>1993</c:v>
                </c:pt>
                <c:pt idx="13">
                  <c:v>1993</c:v>
                </c:pt>
                <c:pt idx="14">
                  <c:v>1993</c:v>
                </c:pt>
                <c:pt idx="15">
                  <c:v>1993</c:v>
                </c:pt>
                <c:pt idx="16">
                  <c:v>1994</c:v>
                </c:pt>
                <c:pt idx="17">
                  <c:v>1994</c:v>
                </c:pt>
                <c:pt idx="18">
                  <c:v>1994</c:v>
                </c:pt>
                <c:pt idx="19">
                  <c:v>1994</c:v>
                </c:pt>
                <c:pt idx="20">
                  <c:v>1995</c:v>
                </c:pt>
                <c:pt idx="21">
                  <c:v>1995</c:v>
                </c:pt>
                <c:pt idx="22">
                  <c:v>1995</c:v>
                </c:pt>
                <c:pt idx="23">
                  <c:v>1995</c:v>
                </c:pt>
                <c:pt idx="24">
                  <c:v>1996</c:v>
                </c:pt>
                <c:pt idx="25">
                  <c:v>1996</c:v>
                </c:pt>
                <c:pt idx="26">
                  <c:v>1996</c:v>
                </c:pt>
                <c:pt idx="27">
                  <c:v>1996</c:v>
                </c:pt>
                <c:pt idx="28">
                  <c:v>1997</c:v>
                </c:pt>
                <c:pt idx="29">
                  <c:v>1997</c:v>
                </c:pt>
                <c:pt idx="30">
                  <c:v>1997</c:v>
                </c:pt>
                <c:pt idx="31">
                  <c:v>1997</c:v>
                </c:pt>
                <c:pt idx="32">
                  <c:v>1998</c:v>
                </c:pt>
                <c:pt idx="33">
                  <c:v>1998</c:v>
                </c:pt>
                <c:pt idx="34">
                  <c:v>1998</c:v>
                </c:pt>
                <c:pt idx="35">
                  <c:v>1998</c:v>
                </c:pt>
                <c:pt idx="36">
                  <c:v>1999</c:v>
                </c:pt>
                <c:pt idx="37">
                  <c:v>1999</c:v>
                </c:pt>
                <c:pt idx="38">
                  <c:v>1999</c:v>
                </c:pt>
                <c:pt idx="39">
                  <c:v>1999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2001</c:v>
                </c:pt>
                <c:pt idx="45">
                  <c:v>2001</c:v>
                </c:pt>
                <c:pt idx="46">
                  <c:v>2001</c:v>
                </c:pt>
                <c:pt idx="47">
                  <c:v>2001</c:v>
                </c:pt>
                <c:pt idx="48">
                  <c:v>2002</c:v>
                </c:pt>
                <c:pt idx="49">
                  <c:v>2002</c:v>
                </c:pt>
                <c:pt idx="50">
                  <c:v>2002</c:v>
                </c:pt>
                <c:pt idx="51">
                  <c:v>2002</c:v>
                </c:pt>
                <c:pt idx="52">
                  <c:v>2003</c:v>
                </c:pt>
                <c:pt idx="53">
                  <c:v>2003</c:v>
                </c:pt>
                <c:pt idx="54">
                  <c:v>2003</c:v>
                </c:pt>
                <c:pt idx="55">
                  <c:v>2003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2004</c:v>
                </c:pt>
                <c:pt idx="60">
                  <c:v>2005</c:v>
                </c:pt>
                <c:pt idx="61">
                  <c:v>2005</c:v>
                </c:pt>
                <c:pt idx="62">
                  <c:v>2005</c:v>
                </c:pt>
                <c:pt idx="63">
                  <c:v>2005</c:v>
                </c:pt>
                <c:pt idx="64">
                  <c:v>2006</c:v>
                </c:pt>
                <c:pt idx="65">
                  <c:v>2006</c:v>
                </c:pt>
                <c:pt idx="66">
                  <c:v>2006</c:v>
                </c:pt>
                <c:pt idx="67">
                  <c:v>2006</c:v>
                </c:pt>
                <c:pt idx="68">
                  <c:v>2007</c:v>
                </c:pt>
                <c:pt idx="69">
                  <c:v>2007</c:v>
                </c:pt>
                <c:pt idx="70">
                  <c:v>2007</c:v>
                </c:pt>
                <c:pt idx="71">
                  <c:v>2007</c:v>
                </c:pt>
                <c:pt idx="72">
                  <c:v>2008</c:v>
                </c:pt>
                <c:pt idx="73">
                  <c:v>2008</c:v>
                </c:pt>
                <c:pt idx="74">
                  <c:v>2008</c:v>
                </c:pt>
                <c:pt idx="75">
                  <c:v>2008</c:v>
                </c:pt>
                <c:pt idx="76">
                  <c:v>2009</c:v>
                </c:pt>
                <c:pt idx="77">
                  <c:v>2009</c:v>
                </c:pt>
                <c:pt idx="78">
                  <c:v>2009</c:v>
                </c:pt>
                <c:pt idx="79">
                  <c:v>2009</c:v>
                </c:pt>
                <c:pt idx="80">
                  <c:v>2010</c:v>
                </c:pt>
                <c:pt idx="81">
                  <c:v>2010</c:v>
                </c:pt>
                <c:pt idx="82">
                  <c:v>2010</c:v>
                </c:pt>
                <c:pt idx="83">
                  <c:v>2010</c:v>
                </c:pt>
                <c:pt idx="84">
                  <c:v>2011</c:v>
                </c:pt>
                <c:pt idx="85">
                  <c:v>2011</c:v>
                </c:pt>
                <c:pt idx="86">
                  <c:v>2011</c:v>
                </c:pt>
                <c:pt idx="87">
                  <c:v>2011</c:v>
                </c:pt>
                <c:pt idx="88">
                  <c:v>2012</c:v>
                </c:pt>
                <c:pt idx="89">
                  <c:v>2012</c:v>
                </c:pt>
                <c:pt idx="90">
                  <c:v>2012</c:v>
                </c:pt>
                <c:pt idx="91">
                  <c:v>2012</c:v>
                </c:pt>
                <c:pt idx="92">
                  <c:v>2013</c:v>
                </c:pt>
                <c:pt idx="93">
                  <c:v>2013</c:v>
                </c:pt>
                <c:pt idx="94">
                  <c:v>2013</c:v>
                </c:pt>
                <c:pt idx="95">
                  <c:v>2013</c:v>
                </c:pt>
                <c:pt idx="96">
                  <c:v>2014</c:v>
                </c:pt>
                <c:pt idx="97">
                  <c:v>2014</c:v>
                </c:pt>
                <c:pt idx="98">
                  <c:v>2014</c:v>
                </c:pt>
                <c:pt idx="99">
                  <c:v>2014</c:v>
                </c:pt>
                <c:pt idx="100">
                  <c:v>2015</c:v>
                </c:pt>
                <c:pt idx="101">
                  <c:v>2015</c:v>
                </c:pt>
                <c:pt idx="102">
                  <c:v>2015</c:v>
                </c:pt>
                <c:pt idx="103">
                  <c:v>2015</c:v>
                </c:pt>
                <c:pt idx="104">
                  <c:v>2016</c:v>
                </c:pt>
                <c:pt idx="105">
                  <c:v>2016</c:v>
                </c:pt>
                <c:pt idx="106">
                  <c:v>2016</c:v>
                </c:pt>
                <c:pt idx="107">
                  <c:v>2016</c:v>
                </c:pt>
                <c:pt idx="108">
                  <c:v>2017</c:v>
                </c:pt>
                <c:pt idx="109">
                  <c:v>2017</c:v>
                </c:pt>
                <c:pt idx="110">
                  <c:v>2017</c:v>
                </c:pt>
                <c:pt idx="111">
                  <c:v>2017</c:v>
                </c:pt>
                <c:pt idx="112">
                  <c:v>2018</c:v>
                </c:pt>
                <c:pt idx="113">
                  <c:v>2018</c:v>
                </c:pt>
                <c:pt idx="114">
                  <c:v>2018</c:v>
                </c:pt>
                <c:pt idx="115">
                  <c:v>2018</c:v>
                </c:pt>
                <c:pt idx="116">
                  <c:v>2019</c:v>
                </c:pt>
                <c:pt idx="117">
                  <c:v>2019</c:v>
                </c:pt>
                <c:pt idx="118">
                  <c:v>2019</c:v>
                </c:pt>
                <c:pt idx="119">
                  <c:v>2019</c:v>
                </c:pt>
                <c:pt idx="120">
                  <c:v>2020</c:v>
                </c:pt>
                <c:pt idx="121">
                  <c:v>2020</c:v>
                </c:pt>
              </c:numCache>
            </c:numRef>
          </c:cat>
          <c:val>
            <c:numRef>
              <c:f>WUI!$C$4:$C$125</c:f>
              <c:numCache>
                <c:formatCode>#,##0</c:formatCode>
                <c:ptCount val="122"/>
                <c:pt idx="0">
                  <c:v>12496.47</c:v>
                </c:pt>
                <c:pt idx="1">
                  <c:v>8769.9650000000001</c:v>
                </c:pt>
                <c:pt idx="2">
                  <c:v>16198.83</c:v>
                </c:pt>
                <c:pt idx="3">
                  <c:v>11872.27</c:v>
                </c:pt>
                <c:pt idx="4">
                  <c:v>8223.5499999999993</c:v>
                </c:pt>
                <c:pt idx="5">
                  <c:v>10483.81</c:v>
                </c:pt>
                <c:pt idx="6">
                  <c:v>6208.3220000000001</c:v>
                </c:pt>
                <c:pt idx="7">
                  <c:v>7314.1329999999998</c:v>
                </c:pt>
                <c:pt idx="8">
                  <c:v>12616.9</c:v>
                </c:pt>
                <c:pt idx="9">
                  <c:v>7358.835</c:v>
                </c:pt>
                <c:pt idx="10">
                  <c:v>6777.6109999999999</c:v>
                </c:pt>
                <c:pt idx="11">
                  <c:v>13982.37</c:v>
                </c:pt>
                <c:pt idx="12">
                  <c:v>13705.72</c:v>
                </c:pt>
                <c:pt idx="13">
                  <c:v>10558.9</c:v>
                </c:pt>
                <c:pt idx="14">
                  <c:v>15698.88</c:v>
                </c:pt>
                <c:pt idx="15">
                  <c:v>11880.08</c:v>
                </c:pt>
                <c:pt idx="16">
                  <c:v>9655.8529999999992</c:v>
                </c:pt>
                <c:pt idx="17">
                  <c:v>9446.2360000000008</c:v>
                </c:pt>
                <c:pt idx="18">
                  <c:v>12937.13</c:v>
                </c:pt>
                <c:pt idx="19">
                  <c:v>8478.3179999999993</c:v>
                </c:pt>
                <c:pt idx="20">
                  <c:v>11010.07</c:v>
                </c:pt>
                <c:pt idx="21">
                  <c:v>9926.9740000000002</c:v>
                </c:pt>
                <c:pt idx="22">
                  <c:v>8000.6670000000004</c:v>
                </c:pt>
                <c:pt idx="23">
                  <c:v>11781.52</c:v>
                </c:pt>
                <c:pt idx="24">
                  <c:v>10780.95</c:v>
                </c:pt>
                <c:pt idx="25">
                  <c:v>11799.2</c:v>
                </c:pt>
                <c:pt idx="26">
                  <c:v>9862.2459999999992</c:v>
                </c:pt>
                <c:pt idx="27">
                  <c:v>8467.3970000000008</c:v>
                </c:pt>
                <c:pt idx="28">
                  <c:v>8311.3050000000003</c:v>
                </c:pt>
                <c:pt idx="29">
                  <c:v>11003.56</c:v>
                </c:pt>
                <c:pt idx="30">
                  <c:v>8718.8449999999993</c:v>
                </c:pt>
                <c:pt idx="31">
                  <c:v>6869.1059999999998</c:v>
                </c:pt>
                <c:pt idx="32">
                  <c:v>13808.13</c:v>
                </c:pt>
                <c:pt idx="33">
                  <c:v>9724.482</c:v>
                </c:pt>
                <c:pt idx="34">
                  <c:v>14250.31</c:v>
                </c:pt>
                <c:pt idx="35">
                  <c:v>9511.1049999999996</c:v>
                </c:pt>
                <c:pt idx="36">
                  <c:v>11074.92</c:v>
                </c:pt>
                <c:pt idx="37">
                  <c:v>13018.25</c:v>
                </c:pt>
                <c:pt idx="38">
                  <c:v>5777.7690000000002</c:v>
                </c:pt>
                <c:pt idx="39">
                  <c:v>7862.549</c:v>
                </c:pt>
                <c:pt idx="40">
                  <c:v>5832.3329999999996</c:v>
                </c:pt>
                <c:pt idx="41">
                  <c:v>5569.9409999999998</c:v>
                </c:pt>
                <c:pt idx="42">
                  <c:v>13816.67</c:v>
                </c:pt>
                <c:pt idx="43">
                  <c:v>11881.05</c:v>
                </c:pt>
                <c:pt idx="44">
                  <c:v>22324.51</c:v>
                </c:pt>
                <c:pt idx="45">
                  <c:v>13179.21</c:v>
                </c:pt>
                <c:pt idx="46">
                  <c:v>25155.95</c:v>
                </c:pt>
                <c:pt idx="47">
                  <c:v>23448.18</c:v>
                </c:pt>
                <c:pt idx="48">
                  <c:v>22597.360000000001</c:v>
                </c:pt>
                <c:pt idx="49">
                  <c:v>17938.45</c:v>
                </c:pt>
                <c:pt idx="50">
                  <c:v>14136.45</c:v>
                </c:pt>
                <c:pt idx="51">
                  <c:v>27832.880000000001</c:v>
                </c:pt>
                <c:pt idx="52">
                  <c:v>25718.62</c:v>
                </c:pt>
                <c:pt idx="53">
                  <c:v>34454.82</c:v>
                </c:pt>
                <c:pt idx="54">
                  <c:v>23886.34</c:v>
                </c:pt>
                <c:pt idx="55">
                  <c:v>12058.21</c:v>
                </c:pt>
                <c:pt idx="56">
                  <c:v>16122.31</c:v>
                </c:pt>
                <c:pt idx="57">
                  <c:v>9975.3389999999999</c:v>
                </c:pt>
                <c:pt idx="58">
                  <c:v>14397.81</c:v>
                </c:pt>
                <c:pt idx="59">
                  <c:v>13202.73</c:v>
                </c:pt>
                <c:pt idx="60">
                  <c:v>11537.9</c:v>
                </c:pt>
                <c:pt idx="61">
                  <c:v>11866.98</c:v>
                </c:pt>
                <c:pt idx="62">
                  <c:v>20193.73</c:v>
                </c:pt>
                <c:pt idx="63">
                  <c:v>12165.63</c:v>
                </c:pt>
                <c:pt idx="64">
                  <c:v>11552.83</c:v>
                </c:pt>
                <c:pt idx="65">
                  <c:v>8235.1579999999994</c:v>
                </c:pt>
                <c:pt idx="66">
                  <c:v>11854.69</c:v>
                </c:pt>
                <c:pt idx="67">
                  <c:v>9051.4310000000005</c:v>
                </c:pt>
                <c:pt idx="68">
                  <c:v>13357.51</c:v>
                </c:pt>
                <c:pt idx="69">
                  <c:v>18459.61</c:v>
                </c:pt>
                <c:pt idx="70">
                  <c:v>21867.71</c:v>
                </c:pt>
                <c:pt idx="71">
                  <c:v>13843.68</c:v>
                </c:pt>
                <c:pt idx="72">
                  <c:v>13176.87</c:v>
                </c:pt>
                <c:pt idx="73">
                  <c:v>18019.05</c:v>
                </c:pt>
                <c:pt idx="74">
                  <c:v>14048.15</c:v>
                </c:pt>
                <c:pt idx="75">
                  <c:v>13245.42</c:v>
                </c:pt>
                <c:pt idx="76">
                  <c:v>21794.11</c:v>
                </c:pt>
                <c:pt idx="77">
                  <c:v>18972.07</c:v>
                </c:pt>
                <c:pt idx="78">
                  <c:v>14507.25</c:v>
                </c:pt>
                <c:pt idx="79">
                  <c:v>18951.79</c:v>
                </c:pt>
                <c:pt idx="80">
                  <c:v>19711.91</c:v>
                </c:pt>
                <c:pt idx="81">
                  <c:v>21449.03</c:v>
                </c:pt>
                <c:pt idx="82">
                  <c:v>19653.439999999999</c:v>
                </c:pt>
                <c:pt idx="83">
                  <c:v>14901.64</c:v>
                </c:pt>
                <c:pt idx="84">
                  <c:v>13397.83</c:v>
                </c:pt>
                <c:pt idx="85">
                  <c:v>14121</c:v>
                </c:pt>
                <c:pt idx="86">
                  <c:v>20227.560000000001</c:v>
                </c:pt>
                <c:pt idx="87">
                  <c:v>19436.98</c:v>
                </c:pt>
                <c:pt idx="88">
                  <c:v>18629.88</c:v>
                </c:pt>
                <c:pt idx="89">
                  <c:v>36827.879999999997</c:v>
                </c:pt>
                <c:pt idx="90">
                  <c:v>25945.24</c:v>
                </c:pt>
                <c:pt idx="91">
                  <c:v>38752.269999999997</c:v>
                </c:pt>
                <c:pt idx="92">
                  <c:v>31598.92</c:v>
                </c:pt>
                <c:pt idx="93">
                  <c:v>14113.9</c:v>
                </c:pt>
                <c:pt idx="94">
                  <c:v>15802.53</c:v>
                </c:pt>
                <c:pt idx="95">
                  <c:v>18492.009999999998</c:v>
                </c:pt>
                <c:pt idx="96">
                  <c:v>19536.86</c:v>
                </c:pt>
                <c:pt idx="97">
                  <c:v>20086.099999999999</c:v>
                </c:pt>
                <c:pt idx="98">
                  <c:v>14211.19</c:v>
                </c:pt>
                <c:pt idx="99">
                  <c:v>17252.02</c:v>
                </c:pt>
                <c:pt idx="100">
                  <c:v>29838.2</c:v>
                </c:pt>
                <c:pt idx="101">
                  <c:v>25360.74</c:v>
                </c:pt>
                <c:pt idx="102">
                  <c:v>21280.47</c:v>
                </c:pt>
                <c:pt idx="103">
                  <c:v>18517.900000000001</c:v>
                </c:pt>
                <c:pt idx="104">
                  <c:v>22826.080000000002</c:v>
                </c:pt>
                <c:pt idx="105">
                  <c:v>18513.21</c:v>
                </c:pt>
                <c:pt idx="106">
                  <c:v>30182.29</c:v>
                </c:pt>
                <c:pt idx="107">
                  <c:v>32031.3</c:v>
                </c:pt>
                <c:pt idx="108">
                  <c:v>29910.11</c:v>
                </c:pt>
                <c:pt idx="109">
                  <c:v>16514.349999999999</c:v>
                </c:pt>
                <c:pt idx="110">
                  <c:v>16325.61</c:v>
                </c:pt>
                <c:pt idx="111">
                  <c:v>28396.560000000001</c:v>
                </c:pt>
                <c:pt idx="112">
                  <c:v>13622.16</c:v>
                </c:pt>
                <c:pt idx="113">
                  <c:v>25653.23</c:v>
                </c:pt>
                <c:pt idx="114">
                  <c:v>28710.76</c:v>
                </c:pt>
                <c:pt idx="115">
                  <c:v>26443.05</c:v>
                </c:pt>
                <c:pt idx="116">
                  <c:v>36588.019999999997</c:v>
                </c:pt>
                <c:pt idx="117">
                  <c:v>40489.040000000001</c:v>
                </c:pt>
                <c:pt idx="118">
                  <c:v>32800.980000000003</c:v>
                </c:pt>
                <c:pt idx="119">
                  <c:v>52716.26</c:v>
                </c:pt>
                <c:pt idx="120">
                  <c:v>55684.71</c:v>
                </c:pt>
                <c:pt idx="121">
                  <c:v>28914.37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8C-8B49-9D6A-540D7C4F84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84593488"/>
        <c:axId val="1784595120"/>
      </c:lineChart>
      <c:catAx>
        <c:axId val="178459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>
                <a:lumMod val="65000"/>
                <a:lumOff val="3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4595120"/>
        <c:crosses val="autoZero"/>
        <c:auto val="1"/>
        <c:lblAlgn val="ctr"/>
        <c:lblOffset val="100"/>
        <c:tickLblSkip val="8"/>
        <c:tickMarkSkip val="1"/>
        <c:noMultiLvlLbl val="0"/>
      </c:catAx>
      <c:valAx>
        <c:axId val="1784595120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Índice de Incerteza do Comércio Mundial</a:t>
                </a:r>
              </a:p>
            </c:rich>
          </c:tx>
          <c:layout>
            <c:manualLayout>
              <c:xMode val="edge"/>
              <c:yMode val="edge"/>
              <c:x val="1.432408236347359E-2"/>
              <c:y val="9.89345509893455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12700">
            <a:solidFill>
              <a:sysClr val="windowText" lastClr="000000">
                <a:lumMod val="65000"/>
                <a:lumOff val="3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4593488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89330597967662"/>
          <c:y val="4.7109207708779445E-2"/>
          <c:w val="0.87228198865020035"/>
          <c:h val="0.76276214402535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'Resultados das Regressões'!$J$1</c:f>
              <c:strCache>
                <c:ptCount val="1"/>
                <c:pt idx="0">
                  <c:v>Crescimento do PIB Mundial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308209291491328"/>
                  <c:y val="-7.28051391862954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'Resultados das Regressões'!$K$2:$K$23</c:f>
              <c:numCache>
                <c:formatCode>0.000%</c:formatCode>
                <c:ptCount val="22"/>
                <c:pt idx="0">
                  <c:v>3.3809790295245535E-3</c:v>
                </c:pt>
                <c:pt idx="1">
                  <c:v>4.6793756737825735E-3</c:v>
                </c:pt>
                <c:pt idx="2">
                  <c:v>4.3879494426738289E-2</c:v>
                </c:pt>
                <c:pt idx="3">
                  <c:v>1.3898964032589447E-2</c:v>
                </c:pt>
                <c:pt idx="4">
                  <c:v>3.0534618579525413E-2</c:v>
                </c:pt>
                <c:pt idx="5">
                  <c:v>1.1408289981000906E-2</c:v>
                </c:pt>
                <c:pt idx="6">
                  <c:v>5.7599646387177475E-2</c:v>
                </c:pt>
                <c:pt idx="7">
                  <c:v>3.2021313799023544E-2</c:v>
                </c:pt>
                <c:pt idx="8">
                  <c:v>3.961988721849892E-2</c:v>
                </c:pt>
                <c:pt idx="9">
                  <c:v>6.0698706077183716E-2</c:v>
                </c:pt>
                <c:pt idx="10">
                  <c:v>5.0941954473271663E-2</c:v>
                </c:pt>
                <c:pt idx="11">
                  <c:v>-1.2581199941486432E-3</c:v>
                </c:pt>
                <c:pt idx="12">
                  <c:v>7.5282258300556321E-2</c:v>
                </c:pt>
                <c:pt idx="13">
                  <c:v>3.9744254056585361E-2</c:v>
                </c:pt>
                <c:pt idx="14">
                  <c:v>1.9211503178735684E-2</c:v>
                </c:pt>
                <c:pt idx="15">
                  <c:v>3.0048653550050802E-2</c:v>
                </c:pt>
                <c:pt idx="16">
                  <c:v>5.0396178994216714E-3</c:v>
                </c:pt>
                <c:pt idx="17">
                  <c:v>-3.5458715744727275E-2</c:v>
                </c:pt>
                <c:pt idx="18">
                  <c:v>-3.3053582523693448E-2</c:v>
                </c:pt>
                <c:pt idx="19">
                  <c:v>1.0638325547676998E-2</c:v>
                </c:pt>
                <c:pt idx="20">
                  <c:v>1.1175873498551141E-2</c:v>
                </c:pt>
                <c:pt idx="21">
                  <c:v>1.1000000000000001E-2</c:v>
                </c:pt>
              </c:numCache>
            </c:numRef>
          </c:xVal>
          <c:yVal>
            <c:numRef>
              <c:f>'Resultados das Regressões'!$I$2:$I$23</c:f>
              <c:numCache>
                <c:formatCode>0.000%</c:formatCode>
                <c:ptCount val="22"/>
                <c:pt idx="0">
                  <c:v>-8.3886739160791493E-2</c:v>
                </c:pt>
                <c:pt idx="1">
                  <c:v>-0.12099141667329499</c:v>
                </c:pt>
                <c:pt idx="2">
                  <c:v>3.9809561983678202E-2</c:v>
                </c:pt>
                <c:pt idx="3">
                  <c:v>-3.7120108098245903E-2</c:v>
                </c:pt>
                <c:pt idx="4">
                  <c:v>-0.12663300836771399</c:v>
                </c:pt>
                <c:pt idx="5">
                  <c:v>-1.2824019449626901E-2</c:v>
                </c:pt>
                <c:pt idx="6">
                  <c:v>0.19000873327787501</c:v>
                </c:pt>
                <c:pt idx="7">
                  <c:v>0.11617228925503301</c:v>
                </c:pt>
                <c:pt idx="8">
                  <c:v>0.123413228072571</c:v>
                </c:pt>
                <c:pt idx="9">
                  <c:v>0.18904683041481901</c:v>
                </c:pt>
                <c:pt idx="10">
                  <c:v>0.26106359014399499</c:v>
                </c:pt>
                <c:pt idx="11">
                  <c:v>-0.28778131208880903</c:v>
                </c:pt>
                <c:pt idx="12">
                  <c:v>0.30745281049413598</c:v>
                </c:pt>
                <c:pt idx="13">
                  <c:v>0.180383167103457</c:v>
                </c:pt>
                <c:pt idx="14">
                  <c:v>-8.7580544119102294E-2</c:v>
                </c:pt>
                <c:pt idx="15">
                  <c:v>-2.3348838221900099E-2</c:v>
                </c:pt>
                <c:pt idx="16">
                  <c:v>-0.113985705346636</c:v>
                </c:pt>
                <c:pt idx="17">
                  <c:v>-0.27882496394011302</c:v>
                </c:pt>
                <c:pt idx="18">
                  <c:v>-0.16200578383245801</c:v>
                </c:pt>
                <c:pt idx="19">
                  <c:v>0.108766681873638</c:v>
                </c:pt>
                <c:pt idx="20">
                  <c:v>9.9887048798965997E-2</c:v>
                </c:pt>
                <c:pt idx="21">
                  <c:v>-8.1817139242134601E-2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5-A140-A41B-E940494F0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38784"/>
        <c:axId val="952696464"/>
      </c:scatterChart>
      <c:valAx>
        <c:axId val="116953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Valores de Crescimento do PIB Brasileiro</a:t>
                </a:r>
              </a:p>
            </c:rich>
          </c:tx>
          <c:layout>
            <c:manualLayout>
              <c:xMode val="edge"/>
              <c:yMode val="edge"/>
              <c:x val="7.5512192886655408E-2"/>
              <c:y val="0.896338161155979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2696464"/>
        <c:crosses val="autoZero"/>
        <c:crossBetween val="midCat"/>
      </c:valAx>
      <c:valAx>
        <c:axId val="952696464"/>
        <c:scaling>
          <c:orientation val="minMax"/>
          <c:max val="0.32000000000000006"/>
          <c:min val="-0.3200000000000000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Valores de Crescimento do Comércio Total</a:t>
                </a:r>
              </a:p>
            </c:rich>
          </c:tx>
          <c:layout>
            <c:manualLayout>
              <c:xMode val="edge"/>
              <c:yMode val="edge"/>
              <c:x val="2.3783651679815488E-2"/>
              <c:y val="2.337621608862061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9538784"/>
        <c:crosses val="autoZero"/>
        <c:crossBetween val="midCat"/>
        <c:majorUnit val="8.0000000000000016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>
              <a:lumMod val="75000"/>
              <a:lumOff val="25000"/>
            </a:schemeClr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89330597967662"/>
          <c:y val="4.7109207708779445E-2"/>
          <c:w val="0.87228198865020035"/>
          <c:h val="0.76276214402535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'Resultados das Regressões'!$J$1</c:f>
              <c:strCache>
                <c:ptCount val="1"/>
                <c:pt idx="0">
                  <c:v>Crescimento do PIB Mundial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1055974313890378"/>
                  <c:y val="-0.203315517037886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'Resultados das Regressões'!$J$2:$J$23</c:f>
              <c:numCache>
                <c:formatCode>0.00%</c:formatCode>
                <c:ptCount val="22"/>
                <c:pt idx="0">
                  <c:v>2.553421484041209E-2</c:v>
                </c:pt>
                <c:pt idx="1">
                  <c:v>3.2433341140468738E-2</c:v>
                </c:pt>
                <c:pt idx="2">
                  <c:v>4.3835428144127067E-2</c:v>
                </c:pt>
                <c:pt idx="3">
                  <c:v>1.9494426942052029E-2</c:v>
                </c:pt>
                <c:pt idx="4">
                  <c:v>2.176384092015482E-2</c:v>
                </c:pt>
                <c:pt idx="5">
                  <c:v>2.9568496311417364E-2</c:v>
                </c:pt>
                <c:pt idx="6">
                  <c:v>4.4029554760910798E-2</c:v>
                </c:pt>
                <c:pt idx="7">
                  <c:v>3.9149249650874511E-2</c:v>
                </c:pt>
                <c:pt idx="8">
                  <c:v>4.3795085851649984E-2</c:v>
                </c:pt>
                <c:pt idx="9">
                  <c:v>4.3192583148415196E-2</c:v>
                </c:pt>
                <c:pt idx="10">
                  <c:v>1.8505605416393678E-2</c:v>
                </c:pt>
                <c:pt idx="11">
                  <c:v>-1.6789276411876556E-2</c:v>
                </c:pt>
                <c:pt idx="12">
                  <c:v>4.2989230390839024E-2</c:v>
                </c:pt>
                <c:pt idx="13">
                  <c:v>3.1329803667983921E-2</c:v>
                </c:pt>
                <c:pt idx="14">
                  <c:v>2.5076337688414156E-2</c:v>
                </c:pt>
                <c:pt idx="15">
                  <c:v>2.6543624472519411E-2</c:v>
                </c:pt>
                <c:pt idx="16">
                  <c:v>2.8331847741474264E-2</c:v>
                </c:pt>
                <c:pt idx="17">
                  <c:v>2.8579409440328475E-2</c:v>
                </c:pt>
                <c:pt idx="18">
                  <c:v>2.5840346281718069E-2</c:v>
                </c:pt>
                <c:pt idx="19">
                  <c:v>3.1885847590584146E-2</c:v>
                </c:pt>
                <c:pt idx="20">
                  <c:v>3.0526592269510787E-2</c:v>
                </c:pt>
                <c:pt idx="21">
                  <c:v>2.4E-2</c:v>
                </c:pt>
              </c:numCache>
            </c:numRef>
          </c:xVal>
          <c:yVal>
            <c:numRef>
              <c:f>'Resultados das Regressões'!$I$2:$I$23</c:f>
              <c:numCache>
                <c:formatCode>0.000%</c:formatCode>
                <c:ptCount val="22"/>
                <c:pt idx="0">
                  <c:v>-8.3886739160791493E-2</c:v>
                </c:pt>
                <c:pt idx="1">
                  <c:v>-0.12099141667329499</c:v>
                </c:pt>
                <c:pt idx="2">
                  <c:v>3.9809561983678202E-2</c:v>
                </c:pt>
                <c:pt idx="3">
                  <c:v>-3.7120108098245903E-2</c:v>
                </c:pt>
                <c:pt idx="4">
                  <c:v>-0.12663300836771399</c:v>
                </c:pt>
                <c:pt idx="5">
                  <c:v>-1.2824019449626901E-2</c:v>
                </c:pt>
                <c:pt idx="6">
                  <c:v>0.19000873327787501</c:v>
                </c:pt>
                <c:pt idx="7">
                  <c:v>0.11617228925503301</c:v>
                </c:pt>
                <c:pt idx="8">
                  <c:v>0.123413228072571</c:v>
                </c:pt>
                <c:pt idx="9">
                  <c:v>0.18904683041481901</c:v>
                </c:pt>
                <c:pt idx="10">
                  <c:v>0.26106359014399499</c:v>
                </c:pt>
                <c:pt idx="11">
                  <c:v>-0.28778131208880903</c:v>
                </c:pt>
                <c:pt idx="12">
                  <c:v>0.30745281049413598</c:v>
                </c:pt>
                <c:pt idx="13">
                  <c:v>0.180383167103457</c:v>
                </c:pt>
                <c:pt idx="14">
                  <c:v>-8.7580544119102294E-2</c:v>
                </c:pt>
                <c:pt idx="15">
                  <c:v>-2.3348838221900099E-2</c:v>
                </c:pt>
                <c:pt idx="16">
                  <c:v>-0.113985705346636</c:v>
                </c:pt>
                <c:pt idx="17">
                  <c:v>-0.27882496394011302</c:v>
                </c:pt>
                <c:pt idx="18">
                  <c:v>-0.16200578383245801</c:v>
                </c:pt>
                <c:pt idx="19">
                  <c:v>0.108766681873638</c:v>
                </c:pt>
                <c:pt idx="20">
                  <c:v>9.9887048798965997E-2</c:v>
                </c:pt>
                <c:pt idx="21">
                  <c:v>-8.1817139242134601E-2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6D-1541-A34F-23A5BB353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38784"/>
        <c:axId val="952696464"/>
      </c:scatterChart>
      <c:valAx>
        <c:axId val="1169538784"/>
        <c:scaling>
          <c:orientation val="minMax"/>
          <c:max val="0.1"/>
          <c:min val="-6.0000000000000012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Valores de Crescimento do PIB Mundial</a:t>
                </a:r>
              </a:p>
            </c:rich>
          </c:tx>
          <c:layout>
            <c:manualLayout>
              <c:xMode val="edge"/>
              <c:yMode val="edge"/>
              <c:x val="7.7406773182478406E-2"/>
              <c:y val="0.896338161155979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2696464"/>
        <c:crosses val="autoZero"/>
        <c:crossBetween val="midCat"/>
      </c:valAx>
      <c:valAx>
        <c:axId val="952696464"/>
        <c:scaling>
          <c:orientation val="minMax"/>
          <c:max val="0.32000000000000006"/>
          <c:min val="-0.3200000000000000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Valores de Crescimento do Comércio Total</a:t>
                </a:r>
              </a:p>
            </c:rich>
          </c:tx>
          <c:layout>
            <c:manualLayout>
              <c:xMode val="edge"/>
              <c:yMode val="edge"/>
              <c:x val="1.9898172922559441E-2"/>
              <c:y val="2.337621608862061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9538784"/>
        <c:crosses val="autoZero"/>
        <c:crossBetween val="midCat"/>
        <c:majorUnit val="8.0000000000000016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>
              <a:lumMod val="75000"/>
              <a:lumOff val="25000"/>
            </a:schemeClr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2346780005792689E-2"/>
          <c:y val="0.18714471130669105"/>
          <c:w val="0.88883371614476336"/>
          <c:h val="0.74028257456828883"/>
        </c:manualLayout>
      </c:layout>
      <c:lineChart>
        <c:grouping val="standard"/>
        <c:varyColors val="0"/>
        <c:ser>
          <c:idx val="1"/>
          <c:order val="0"/>
          <c:tx>
            <c:strRef>
              <c:f>'Efeitos Covid'!$B$12</c:f>
              <c:strCache>
                <c:ptCount val="1"/>
                <c:pt idx="0">
                  <c:v>Varejo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0.16937553464499561"/>
                  <c:y val="-0.18029246344206973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+0,51%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2FBE-D842-8E37-9D72340795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'Efeitos Covid'!$C$10:$G$10</c:f>
              <c:numCache>
                <c:formatCode>mmm\-yy</c:formatCode>
                <c:ptCount val="5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</c:numCache>
            </c:numRef>
          </c:cat>
          <c:val>
            <c:numRef>
              <c:f>'Efeitos Covid'!$C$12:$G$12</c:f>
              <c:numCache>
                <c:formatCode>0.0</c:formatCode>
                <c:ptCount val="5"/>
                <c:pt idx="0" formatCode="0">
                  <c:v>100</c:v>
                </c:pt>
                <c:pt idx="1">
                  <c:v>97.2</c:v>
                </c:pt>
                <c:pt idx="2" formatCode="0.00">
                  <c:v>81.356399999999994</c:v>
                </c:pt>
                <c:pt idx="3" formatCode="0.00">
                  <c:v>93.071721599999989</c:v>
                </c:pt>
                <c:pt idx="4" formatCode="General">
                  <c:v>100.517459328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BE-D842-8E37-9D723407959B}"/>
            </c:ext>
          </c:extLst>
        </c:ser>
        <c:ser>
          <c:idx val="2"/>
          <c:order val="1"/>
          <c:tx>
            <c:strRef>
              <c:f>'Efeitos Covid'!$B$13</c:f>
              <c:strCache>
                <c:ptCount val="1"/>
                <c:pt idx="0">
                  <c:v>Varejo Ampliado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0.17108639863130867"/>
                  <c:y val="-0.23547880690737832"/>
                </c:manualLayout>
              </c:layout>
              <c:tx>
                <c:rich>
                  <a:bodyPr/>
                  <a:lstStyle/>
                  <a:p>
                    <a:r>
                      <a:rPr lang="en-US" sz="900" b="1" i="0" u="none" strike="noStrike" kern="1200" baseline="0">
                        <a:solidFill>
                          <a:srgbClr val="0070C0"/>
                        </a:solidFill>
                      </a:rPr>
                      <a:t>-4,46%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2FBE-D842-8E37-9D72340795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'Efeitos Covid'!$C$10:$G$10</c:f>
              <c:numCache>
                <c:formatCode>mmm\-yy</c:formatCode>
                <c:ptCount val="5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</c:numCache>
            </c:numRef>
          </c:cat>
          <c:val>
            <c:numRef>
              <c:f>'Efeitos Covid'!$C$13:$G$13</c:f>
              <c:numCache>
                <c:formatCode>0</c:formatCode>
                <c:ptCount val="5"/>
                <c:pt idx="0">
                  <c:v>100</c:v>
                </c:pt>
                <c:pt idx="1">
                  <c:v>86</c:v>
                </c:pt>
                <c:pt idx="2" formatCode="0.00">
                  <c:v>70.95</c:v>
                </c:pt>
                <c:pt idx="3" formatCode="0.00">
                  <c:v>84.856200000000001</c:v>
                </c:pt>
                <c:pt idx="4" formatCode="General">
                  <c:v>95.548081199999999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BE-D842-8E37-9D723407959B}"/>
            </c:ext>
          </c:extLst>
        </c:ser>
        <c:ser>
          <c:idx val="0"/>
          <c:order val="2"/>
          <c:tx>
            <c:strRef>
              <c:f>'Efeitos Covid'!$B$11</c:f>
              <c:strCache>
                <c:ptCount val="1"/>
                <c:pt idx="0">
                  <c:v>Serviços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0.16766467065868251"/>
                  <c:y val="-9.105180533751962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C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1" i="0" u="none" strike="noStrike" kern="1200" baseline="0">
                        <a:solidFill>
                          <a:srgbClr val="C00000"/>
                        </a:solidFill>
                      </a:rPr>
                      <a:t>-14,3%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2FBE-D842-8E37-9D72340795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'Efeitos Covid'!$C$10:$G$10</c:f>
              <c:numCache>
                <c:formatCode>mmm\-yy</c:formatCode>
                <c:ptCount val="5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</c:numCache>
            </c:numRef>
          </c:cat>
          <c:val>
            <c:numRef>
              <c:f>'Efeitos Covid'!$C$11:$G$11</c:f>
              <c:numCache>
                <c:formatCode>0.0</c:formatCode>
                <c:ptCount val="5"/>
                <c:pt idx="0" formatCode="0">
                  <c:v>100</c:v>
                </c:pt>
                <c:pt idx="1">
                  <c:v>93.100000000000009</c:v>
                </c:pt>
                <c:pt idx="2" formatCode="0.00">
                  <c:v>82.021100000000004</c:v>
                </c:pt>
                <c:pt idx="3" formatCode="0.00">
                  <c:v>81.610994500000004</c:v>
                </c:pt>
                <c:pt idx="4" formatCode="General">
                  <c:v>85.691544225000001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BE-D842-8E37-9D72340795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84593488"/>
        <c:axId val="1784595120"/>
      </c:lineChart>
      <c:dateAx>
        <c:axId val="17845934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>
                <a:lumMod val="65000"/>
                <a:lumOff val="3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4595120"/>
        <c:crossesAt val="70"/>
        <c:auto val="1"/>
        <c:lblOffset val="9"/>
        <c:baseTimeUnit val="months"/>
        <c:majorUnit val="1"/>
        <c:minorUnit val="1"/>
      </c:dateAx>
      <c:valAx>
        <c:axId val="1784595120"/>
        <c:scaling>
          <c:orientation val="minMax"/>
          <c:max val="105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Índice de Desempenho</a:t>
                </a:r>
                <a:r>
                  <a:rPr lang="pt-BR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 </a:t>
                </a:r>
                <a:r>
                  <a:rPr lang="pt-BR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(fev/20</a:t>
                </a:r>
                <a:r>
                  <a:rPr lang="pt-BR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 = 100)</a:t>
                </a:r>
                <a:endParaRPr lang="pt-BR">
                  <a:solidFill>
                    <a:schemeClr val="tx1">
                      <a:lumMod val="85000"/>
                      <a:lumOff val="1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1.4324107690131547E-2"/>
              <c:y val="0.16305739255120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2700">
            <a:solidFill>
              <a:sysClr val="windowText" lastClr="000000">
                <a:lumMod val="65000"/>
                <a:lumOff val="3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459348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ayout>
        <c:manualLayout>
          <c:xMode val="edge"/>
          <c:yMode val="edge"/>
          <c:x val="0.61209836794352801"/>
          <c:y val="4.0487274255553221E-2"/>
          <c:w val="0.38315997925409023"/>
          <c:h val="6.81645014153450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</a:rPr>
              <a:t>Comércio Exterior Brasileiro (em</a:t>
            </a:r>
            <a:r>
              <a:rPr lang="pt-BR" baseline="0">
                <a:solidFill>
                  <a:schemeClr val="tx1"/>
                </a:solidFill>
              </a:rPr>
              <a:t> milhões de dólares)</a:t>
            </a:r>
            <a:endParaRPr lang="pt-BR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1.5952793134898138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291417626850698"/>
          <c:y val="0.10011311600876907"/>
          <c:w val="0.860097406743076"/>
          <c:h val="0.770486580445978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'Previsoes e Gráficos (Penn)'!$K$4</c:f>
              <c:strCache>
                <c:ptCount val="1"/>
                <c:pt idx="0">
                  <c:v>Exportações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22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D32-C149-B1E2-173E0E092BC0}"/>
              </c:ext>
            </c:extLst>
          </c:dPt>
          <c:dPt>
            <c:idx val="23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D32-C149-B1E2-173E0E092BC0}"/>
              </c:ext>
            </c:extLst>
          </c:dPt>
          <c:dLbls>
            <c:delete val="1"/>
          </c:dLbls>
          <c:cat>
            <c:numRef>
              <c:f>'Previsoes e Gráficos (Penn)'!$J$5:$J$28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'Previsoes e Gráficos (Penn)'!$K$5:$K$28</c:f>
              <c:numCache>
                <c:formatCode>[$$-45C]#,##0.00</c:formatCode>
                <c:ptCount val="24"/>
                <c:pt idx="0">
                  <c:v>51076.603548999999</c:v>
                </c:pt>
                <c:pt idx="1">
                  <c:v>47945.909310000003</c:v>
                </c:pt>
                <c:pt idx="2">
                  <c:v>55018.346483000001</c:v>
                </c:pt>
                <c:pt idx="3">
                  <c:v>58128.223219</c:v>
                </c:pt>
                <c:pt idx="4">
                  <c:v>60290.491129000002</c:v>
                </c:pt>
                <c:pt idx="5">
                  <c:v>72975.027453999995</c:v>
                </c:pt>
                <c:pt idx="6">
                  <c:v>96332.184410000002</c:v>
                </c:pt>
                <c:pt idx="7">
                  <c:v>118692.85654399999</c:v>
                </c:pt>
                <c:pt idx="8">
                  <c:v>137708.09675900001</c:v>
                </c:pt>
                <c:pt idx="9">
                  <c:v>160521.882755</c:v>
                </c:pt>
                <c:pt idx="10">
                  <c:v>197778.85808500001</c:v>
                </c:pt>
                <c:pt idx="11">
                  <c:v>152910.58038299999</c:v>
                </c:pt>
                <c:pt idx="12">
                  <c:v>201788.337035</c:v>
                </c:pt>
                <c:pt idx="13">
                  <c:v>255936.30685699999</c:v>
                </c:pt>
                <c:pt idx="14">
                  <c:v>242277.30718999999</c:v>
                </c:pt>
                <c:pt idx="15">
                  <c:v>241967.561759</c:v>
                </c:pt>
                <c:pt idx="16">
                  <c:v>224974.401228</c:v>
                </c:pt>
                <c:pt idx="17">
                  <c:v>190971.08733899999</c:v>
                </c:pt>
                <c:pt idx="18">
                  <c:v>185232.116301</c:v>
                </c:pt>
                <c:pt idx="19">
                  <c:v>217739.21846599999</c:v>
                </c:pt>
                <c:pt idx="20">
                  <c:v>239263.992681</c:v>
                </c:pt>
                <c:pt idx="21">
                  <c:v>225383.482468</c:v>
                </c:pt>
                <c:pt idx="22">
                  <c:v>332648.09599289764</c:v>
                </c:pt>
                <c:pt idx="23">
                  <c:v>357064.46623877628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2-4242-AEF8-70BADE365D05}"/>
            </c:ext>
          </c:extLst>
        </c:ser>
        <c:ser>
          <c:idx val="1"/>
          <c:order val="1"/>
          <c:tx>
            <c:strRef>
              <c:f>'Previsoes e Gráficos (Penn)'!$L$4</c:f>
              <c:strCache>
                <c:ptCount val="1"/>
                <c:pt idx="0">
                  <c:v>Importações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'Previsoes e Gráficos (Penn)'!$J$5:$J$28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'Previsoes e Gráficos (Penn)'!$L$5:$L$28</c:f>
              <c:numCache>
                <c:formatCode>[$$-45C]#,##0.00</c:formatCode>
                <c:ptCount val="24"/>
                <c:pt idx="0">
                  <c:v>57596.907510999998</c:v>
                </c:pt>
                <c:pt idx="1">
                  <c:v>49181.644327000002</c:v>
                </c:pt>
                <c:pt idx="2">
                  <c:v>55891.118709000002</c:v>
                </c:pt>
                <c:pt idx="3">
                  <c:v>55444.566162000003</c:v>
                </c:pt>
                <c:pt idx="4">
                  <c:v>47140.165637999999</c:v>
                </c:pt>
                <c:pt idx="5">
                  <c:v>48269.929600000003</c:v>
                </c:pt>
                <c:pt idx="6">
                  <c:v>62744.505512999996</c:v>
                </c:pt>
                <c:pt idx="7">
                  <c:v>73468.391463000007</c:v>
                </c:pt>
                <c:pt idx="8">
                  <c:v>91192.855349999998</c:v>
                </c:pt>
                <c:pt idx="9">
                  <c:v>120475.382973</c:v>
                </c:pt>
                <c:pt idx="10">
                  <c:v>173118.588785</c:v>
                </c:pt>
                <c:pt idx="11">
                  <c:v>127812.153899</c:v>
                </c:pt>
                <c:pt idx="12">
                  <c:v>181774.96937800001</c:v>
                </c:pt>
                <c:pt idx="13">
                  <c:v>226244.22212799999</c:v>
                </c:pt>
                <c:pt idx="14">
                  <c:v>223366.72102299999</c:v>
                </c:pt>
                <c:pt idx="15">
                  <c:v>239681.231635</c:v>
                </c:pt>
                <c:pt idx="16">
                  <c:v>229127.843314</c:v>
                </c:pt>
                <c:pt idx="17">
                  <c:v>171458.999759</c:v>
                </c:pt>
                <c:pt idx="18">
                  <c:v>137585.830976</c:v>
                </c:pt>
                <c:pt idx="19">
                  <c:v>150749.49442100001</c:v>
                </c:pt>
                <c:pt idx="20">
                  <c:v>181230.56886199999</c:v>
                </c:pt>
                <c:pt idx="21">
                  <c:v>177347.93474900001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C2-4242-AEF8-70BADE365D0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5"/>
        <c:overlap val="100"/>
        <c:axId val="349718160"/>
        <c:axId val="349719336"/>
      </c:barChart>
      <c:lineChart>
        <c:grouping val="standard"/>
        <c:varyColors val="0"/>
        <c:ser>
          <c:idx val="2"/>
          <c:order val="2"/>
          <c:tx>
            <c:strRef>
              <c:f>'Previsoes e Gráficos (Penn)'!$M$4</c:f>
              <c:strCache>
                <c:ptCount val="1"/>
                <c:pt idx="0">
                  <c:v>Comércio Total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Pt>
            <c:idx val="22"/>
            <c:marker>
              <c:symbol val="none"/>
            </c:marker>
            <c:bubble3D val="0"/>
            <c:spPr>
              <a:ln w="28575" cap="rnd">
                <a:solidFill>
                  <a:srgbClr val="00206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4-5D32-C149-B1E2-173E0E092BC0}"/>
              </c:ext>
            </c:extLst>
          </c:dPt>
          <c:dPt>
            <c:idx val="23"/>
            <c:marker>
              <c:symbol val="none"/>
            </c:marker>
            <c:bubble3D val="0"/>
            <c:spPr>
              <a:ln w="28575" cap="rnd">
                <a:solidFill>
                  <a:srgbClr val="00206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5D32-C149-B1E2-173E0E092BC0}"/>
              </c:ext>
            </c:extLst>
          </c:dPt>
          <c:dLbls>
            <c:delete val="1"/>
          </c:dLbls>
          <c:val>
            <c:numRef>
              <c:f>'Previsoes e Gráficos (Penn)'!$M$5:$M$28</c:f>
              <c:numCache>
                <c:formatCode>[$$-45C]#,##0.00</c:formatCode>
                <c:ptCount val="24"/>
                <c:pt idx="0">
                  <c:v>108673.51105999999</c:v>
                </c:pt>
                <c:pt idx="1">
                  <c:v>97127.553637000005</c:v>
                </c:pt>
                <c:pt idx="2">
                  <c:v>110909.465192</c:v>
                </c:pt>
                <c:pt idx="3">
                  <c:v>113572.78938100001</c:v>
                </c:pt>
                <c:pt idx="4">
                  <c:v>107430.65676700001</c:v>
                </c:pt>
                <c:pt idx="5">
                  <c:v>121244.957054</c:v>
                </c:pt>
                <c:pt idx="6">
                  <c:v>159076.689923</c:v>
                </c:pt>
                <c:pt idx="7">
                  <c:v>192161.24800700002</c:v>
                </c:pt>
                <c:pt idx="8">
                  <c:v>228900.95210900001</c:v>
                </c:pt>
                <c:pt idx="9">
                  <c:v>280997.26572799997</c:v>
                </c:pt>
                <c:pt idx="10">
                  <c:v>370897.44686999999</c:v>
                </c:pt>
                <c:pt idx="11">
                  <c:v>280722.73428199999</c:v>
                </c:pt>
                <c:pt idx="12">
                  <c:v>383563.30641299998</c:v>
                </c:pt>
                <c:pt idx="13">
                  <c:v>482180.52898499998</c:v>
                </c:pt>
                <c:pt idx="14">
                  <c:v>465644.02821299998</c:v>
                </c:pt>
                <c:pt idx="15">
                  <c:v>481648.79339400004</c:v>
                </c:pt>
                <c:pt idx="16">
                  <c:v>454102.244542</c:v>
                </c:pt>
                <c:pt idx="17">
                  <c:v>362430.08709799999</c:v>
                </c:pt>
                <c:pt idx="18">
                  <c:v>322817.947277</c:v>
                </c:pt>
                <c:pt idx="19">
                  <c:v>368488.712887</c:v>
                </c:pt>
                <c:pt idx="20">
                  <c:v>420494.56154299999</c:v>
                </c:pt>
                <c:pt idx="21">
                  <c:v>402731.41721700004</c:v>
                </c:pt>
                <c:pt idx="22">
                  <c:v>332648.09599289764</c:v>
                </c:pt>
                <c:pt idx="23">
                  <c:v>357064.46623877628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32-C149-B1E2-173E0E092B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9718160"/>
        <c:axId val="349719336"/>
      </c:lineChart>
      <c:catAx>
        <c:axId val="34971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9719336"/>
        <c:crossesAt val="0"/>
        <c:auto val="1"/>
        <c:lblAlgn val="ctr"/>
        <c:lblOffset val="100"/>
        <c:noMultiLvlLbl val="0"/>
      </c:catAx>
      <c:valAx>
        <c:axId val="349719336"/>
        <c:scaling>
          <c:orientation val="minMax"/>
          <c:max val="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5C]#,##0.00" sourceLinked="1"/>
        <c:majorTickMark val="none"/>
        <c:minorTickMark val="none"/>
        <c:tickLblPos val="nextTo"/>
        <c:spPr>
          <a:noFill/>
          <a:ln>
            <a:solidFill>
              <a:srgbClr val="1E1E1E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9718160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5742303833642415"/>
          <c:y val="3.0313014827018179E-3"/>
          <c:w val="0.44113847931170763"/>
          <c:h val="5.42482066183242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6816610794937762E-2"/>
          <c:y val="0.11054434372174067"/>
          <c:w val="0.84827265403705721"/>
          <c:h val="0.80507059846980877"/>
        </c:manualLayout>
      </c:layout>
      <c:lineChart>
        <c:grouping val="standard"/>
        <c:varyColors val="0"/>
        <c:ser>
          <c:idx val="0"/>
          <c:order val="0"/>
          <c:tx>
            <c:strRef>
              <c:f>'Efeitos Covid'!$T$1</c:f>
              <c:strCache>
                <c:ptCount val="1"/>
                <c:pt idx="0">
                  <c:v>Taxa de Desocupação</c:v>
                </c:pt>
              </c:strCache>
            </c:strRef>
          </c:tx>
          <c:spPr>
            <a:ln w="31750" cap="rnd">
              <a:solidFill>
                <a:srgbClr val="CE2200"/>
              </a:solidFill>
              <a:round/>
            </a:ln>
            <a:effectLst/>
          </c:spPr>
          <c:marker>
            <c:symbol val="none"/>
          </c:marker>
          <c:dLbls>
            <c:dLbl>
              <c:idx val="58"/>
              <c:tx>
                <c:rich>
                  <a:bodyPr/>
                  <a:lstStyle/>
                  <a:p>
                    <a:fld id="{BFA00046-FC1C-7F42-A4C2-893E305F1A48}" type="CATEGORYNAME">
                      <a:rPr lang="en-US"/>
                      <a:pPr/>
                      <a:t>[NOME DA CATEGORIA]</a:t>
                    </a:fld>
                    <a:r>
                      <a:rPr lang="en-US" baseline="0"/>
                      <a:t>: </a:t>
                    </a:r>
                    <a:fld id="{F09EA825-7C60-7A44-9614-D26FF68EA838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C6F2-5142-A460-CE5ECDE39ED1}"/>
                </c:ext>
              </c:extLst>
            </c:dLbl>
            <c:dLbl>
              <c:idx val="96"/>
              <c:layout>
                <c:manualLayout>
                  <c:x val="-3.8873859826927697E-2"/>
                  <c:y val="-1.90269327129563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6F2-5142-A460-CE5ECDE39E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'Efeitos Covid'!$S$5:$S$101</c:f>
              <c:numCache>
                <c:formatCode>mmm\-yy</c:formatCode>
                <c:ptCount val="97"/>
                <c:pt idx="0">
                  <c:v>41061</c:v>
                </c:pt>
                <c:pt idx="1">
                  <c:v>41091</c:v>
                </c:pt>
                <c:pt idx="2">
                  <c:v>41122</c:v>
                </c:pt>
                <c:pt idx="3">
                  <c:v>41153</c:v>
                </c:pt>
                <c:pt idx="4">
                  <c:v>41183</c:v>
                </c:pt>
                <c:pt idx="5">
                  <c:v>41214</c:v>
                </c:pt>
                <c:pt idx="6">
                  <c:v>41244</c:v>
                </c:pt>
                <c:pt idx="7">
                  <c:v>41275</c:v>
                </c:pt>
                <c:pt idx="8">
                  <c:v>41306</c:v>
                </c:pt>
                <c:pt idx="9">
                  <c:v>41334</c:v>
                </c:pt>
                <c:pt idx="10">
                  <c:v>41365</c:v>
                </c:pt>
                <c:pt idx="11">
                  <c:v>41395</c:v>
                </c:pt>
                <c:pt idx="12">
                  <c:v>41426</c:v>
                </c:pt>
                <c:pt idx="13">
                  <c:v>41456</c:v>
                </c:pt>
                <c:pt idx="14">
                  <c:v>41487</c:v>
                </c:pt>
                <c:pt idx="15">
                  <c:v>41518</c:v>
                </c:pt>
                <c:pt idx="16">
                  <c:v>41548</c:v>
                </c:pt>
                <c:pt idx="17">
                  <c:v>41579</c:v>
                </c:pt>
                <c:pt idx="18">
                  <c:v>41609</c:v>
                </c:pt>
                <c:pt idx="19">
                  <c:v>41640</c:v>
                </c:pt>
                <c:pt idx="20">
                  <c:v>41671</c:v>
                </c:pt>
                <c:pt idx="21">
                  <c:v>41699</c:v>
                </c:pt>
                <c:pt idx="22">
                  <c:v>41730</c:v>
                </c:pt>
                <c:pt idx="23">
                  <c:v>41760</c:v>
                </c:pt>
                <c:pt idx="24">
                  <c:v>41791</c:v>
                </c:pt>
                <c:pt idx="25">
                  <c:v>41821</c:v>
                </c:pt>
                <c:pt idx="26">
                  <c:v>41852</c:v>
                </c:pt>
                <c:pt idx="27">
                  <c:v>41883</c:v>
                </c:pt>
                <c:pt idx="28">
                  <c:v>41913</c:v>
                </c:pt>
                <c:pt idx="29">
                  <c:v>41944</c:v>
                </c:pt>
                <c:pt idx="30">
                  <c:v>41974</c:v>
                </c:pt>
                <c:pt idx="31">
                  <c:v>42005</c:v>
                </c:pt>
                <c:pt idx="32">
                  <c:v>42036</c:v>
                </c:pt>
                <c:pt idx="33">
                  <c:v>42064</c:v>
                </c:pt>
                <c:pt idx="34">
                  <c:v>42095</c:v>
                </c:pt>
                <c:pt idx="35">
                  <c:v>42125</c:v>
                </c:pt>
                <c:pt idx="36">
                  <c:v>42156</c:v>
                </c:pt>
                <c:pt idx="37">
                  <c:v>42186</c:v>
                </c:pt>
                <c:pt idx="38">
                  <c:v>42217</c:v>
                </c:pt>
                <c:pt idx="39">
                  <c:v>42248</c:v>
                </c:pt>
                <c:pt idx="40">
                  <c:v>42278</c:v>
                </c:pt>
                <c:pt idx="41">
                  <c:v>42309</c:v>
                </c:pt>
                <c:pt idx="42">
                  <c:v>42339</c:v>
                </c:pt>
                <c:pt idx="43">
                  <c:v>42370</c:v>
                </c:pt>
                <c:pt idx="44">
                  <c:v>42401</c:v>
                </c:pt>
                <c:pt idx="45">
                  <c:v>42430</c:v>
                </c:pt>
                <c:pt idx="46">
                  <c:v>42461</c:v>
                </c:pt>
                <c:pt idx="47">
                  <c:v>42491</c:v>
                </c:pt>
                <c:pt idx="48">
                  <c:v>42522</c:v>
                </c:pt>
                <c:pt idx="49">
                  <c:v>42552</c:v>
                </c:pt>
                <c:pt idx="50">
                  <c:v>42583</c:v>
                </c:pt>
                <c:pt idx="51">
                  <c:v>42614</c:v>
                </c:pt>
                <c:pt idx="52">
                  <c:v>42644</c:v>
                </c:pt>
                <c:pt idx="53">
                  <c:v>42675</c:v>
                </c:pt>
                <c:pt idx="54">
                  <c:v>42705</c:v>
                </c:pt>
                <c:pt idx="55">
                  <c:v>42736</c:v>
                </c:pt>
                <c:pt idx="56">
                  <c:v>42767</c:v>
                </c:pt>
                <c:pt idx="57">
                  <c:v>42795</c:v>
                </c:pt>
                <c:pt idx="58">
                  <c:v>42826</c:v>
                </c:pt>
                <c:pt idx="59">
                  <c:v>42856</c:v>
                </c:pt>
                <c:pt idx="60">
                  <c:v>42887</c:v>
                </c:pt>
                <c:pt idx="61">
                  <c:v>42917</c:v>
                </c:pt>
                <c:pt idx="62">
                  <c:v>42948</c:v>
                </c:pt>
                <c:pt idx="63">
                  <c:v>42979</c:v>
                </c:pt>
                <c:pt idx="64">
                  <c:v>43009</c:v>
                </c:pt>
                <c:pt idx="65">
                  <c:v>43040</c:v>
                </c:pt>
                <c:pt idx="66">
                  <c:v>43070</c:v>
                </c:pt>
                <c:pt idx="67">
                  <c:v>43101</c:v>
                </c:pt>
                <c:pt idx="68">
                  <c:v>43132</c:v>
                </c:pt>
                <c:pt idx="69">
                  <c:v>43160</c:v>
                </c:pt>
                <c:pt idx="70">
                  <c:v>43191</c:v>
                </c:pt>
                <c:pt idx="71">
                  <c:v>43221</c:v>
                </c:pt>
                <c:pt idx="72">
                  <c:v>43252</c:v>
                </c:pt>
                <c:pt idx="73">
                  <c:v>43282</c:v>
                </c:pt>
                <c:pt idx="74">
                  <c:v>43313</c:v>
                </c:pt>
                <c:pt idx="75">
                  <c:v>43344</c:v>
                </c:pt>
                <c:pt idx="76">
                  <c:v>43374</c:v>
                </c:pt>
                <c:pt idx="77">
                  <c:v>43405</c:v>
                </c:pt>
                <c:pt idx="78">
                  <c:v>43435</c:v>
                </c:pt>
                <c:pt idx="79">
                  <c:v>43466</c:v>
                </c:pt>
                <c:pt idx="80">
                  <c:v>43497</c:v>
                </c:pt>
                <c:pt idx="81">
                  <c:v>43525</c:v>
                </c:pt>
                <c:pt idx="82">
                  <c:v>43556</c:v>
                </c:pt>
                <c:pt idx="83">
                  <c:v>43586</c:v>
                </c:pt>
                <c:pt idx="84">
                  <c:v>43617</c:v>
                </c:pt>
                <c:pt idx="85">
                  <c:v>43647</c:v>
                </c:pt>
                <c:pt idx="86">
                  <c:v>43678</c:v>
                </c:pt>
                <c:pt idx="87">
                  <c:v>43709</c:v>
                </c:pt>
                <c:pt idx="88">
                  <c:v>43739</c:v>
                </c:pt>
                <c:pt idx="89">
                  <c:v>43770</c:v>
                </c:pt>
                <c:pt idx="90">
                  <c:v>43800</c:v>
                </c:pt>
                <c:pt idx="91">
                  <c:v>43831</c:v>
                </c:pt>
                <c:pt idx="92">
                  <c:v>43862</c:v>
                </c:pt>
                <c:pt idx="93">
                  <c:v>43891</c:v>
                </c:pt>
                <c:pt idx="94">
                  <c:v>43922</c:v>
                </c:pt>
                <c:pt idx="95">
                  <c:v>43952</c:v>
                </c:pt>
                <c:pt idx="96">
                  <c:v>43983</c:v>
                </c:pt>
              </c:numCache>
            </c:numRef>
          </c:cat>
          <c:val>
            <c:numRef>
              <c:f>'Efeitos Covid'!$T$5:$T$101</c:f>
              <c:numCache>
                <c:formatCode>General</c:formatCode>
                <c:ptCount val="97"/>
                <c:pt idx="0">
                  <c:v>7.5</c:v>
                </c:pt>
                <c:pt idx="1">
                  <c:v>7.4</c:v>
                </c:pt>
                <c:pt idx="2">
                  <c:v>7.3</c:v>
                </c:pt>
                <c:pt idx="3">
                  <c:v>7.1</c:v>
                </c:pt>
                <c:pt idx="4">
                  <c:v>6.9</c:v>
                </c:pt>
                <c:pt idx="5">
                  <c:v>6.8</c:v>
                </c:pt>
                <c:pt idx="6">
                  <c:v>6.9</c:v>
                </c:pt>
                <c:pt idx="7">
                  <c:v>7.2</c:v>
                </c:pt>
                <c:pt idx="8">
                  <c:v>7.7</c:v>
                </c:pt>
                <c:pt idx="9">
                  <c:v>8</c:v>
                </c:pt>
                <c:pt idx="10">
                  <c:v>7.8</c:v>
                </c:pt>
                <c:pt idx="11">
                  <c:v>7.6</c:v>
                </c:pt>
                <c:pt idx="12">
                  <c:v>7.4</c:v>
                </c:pt>
                <c:pt idx="13">
                  <c:v>7.3</c:v>
                </c:pt>
                <c:pt idx="14">
                  <c:v>7.1</c:v>
                </c:pt>
                <c:pt idx="15">
                  <c:v>6.9</c:v>
                </c:pt>
                <c:pt idx="16">
                  <c:v>6.7</c:v>
                </c:pt>
                <c:pt idx="17">
                  <c:v>6.5</c:v>
                </c:pt>
                <c:pt idx="18">
                  <c:v>6.2</c:v>
                </c:pt>
                <c:pt idx="19">
                  <c:v>6.4</c:v>
                </c:pt>
                <c:pt idx="20">
                  <c:v>6.7</c:v>
                </c:pt>
                <c:pt idx="21">
                  <c:v>7.2</c:v>
                </c:pt>
                <c:pt idx="22">
                  <c:v>7.1</c:v>
                </c:pt>
                <c:pt idx="23">
                  <c:v>7</c:v>
                </c:pt>
                <c:pt idx="24">
                  <c:v>6.8</c:v>
                </c:pt>
                <c:pt idx="25">
                  <c:v>6.9</c:v>
                </c:pt>
                <c:pt idx="26">
                  <c:v>6.9</c:v>
                </c:pt>
                <c:pt idx="27">
                  <c:v>6.8</c:v>
                </c:pt>
                <c:pt idx="28">
                  <c:v>6.6</c:v>
                </c:pt>
                <c:pt idx="29">
                  <c:v>6.5</c:v>
                </c:pt>
                <c:pt idx="30">
                  <c:v>6.5</c:v>
                </c:pt>
                <c:pt idx="31">
                  <c:v>6.8</c:v>
                </c:pt>
                <c:pt idx="32">
                  <c:v>7.4</c:v>
                </c:pt>
                <c:pt idx="33">
                  <c:v>7.9</c:v>
                </c:pt>
                <c:pt idx="34">
                  <c:v>8</c:v>
                </c:pt>
                <c:pt idx="35">
                  <c:v>8.1</c:v>
                </c:pt>
                <c:pt idx="36">
                  <c:v>8.3000000000000007</c:v>
                </c:pt>
                <c:pt idx="37">
                  <c:v>8.5</c:v>
                </c:pt>
                <c:pt idx="38">
                  <c:v>8.6999999999999993</c:v>
                </c:pt>
                <c:pt idx="39">
                  <c:v>8.9</c:v>
                </c:pt>
                <c:pt idx="40">
                  <c:v>8.9</c:v>
                </c:pt>
                <c:pt idx="41">
                  <c:v>9</c:v>
                </c:pt>
                <c:pt idx="42">
                  <c:v>8.9</c:v>
                </c:pt>
                <c:pt idx="43">
                  <c:v>9.5</c:v>
                </c:pt>
                <c:pt idx="44">
                  <c:v>10.199999999999999</c:v>
                </c:pt>
                <c:pt idx="45">
                  <c:v>10.9</c:v>
                </c:pt>
                <c:pt idx="46">
                  <c:v>11.2</c:v>
                </c:pt>
                <c:pt idx="47">
                  <c:v>11.2</c:v>
                </c:pt>
                <c:pt idx="48">
                  <c:v>11.3</c:v>
                </c:pt>
                <c:pt idx="49">
                  <c:v>11.6</c:v>
                </c:pt>
                <c:pt idx="50">
                  <c:v>11.8</c:v>
                </c:pt>
                <c:pt idx="51">
                  <c:v>11.8</c:v>
                </c:pt>
                <c:pt idx="52">
                  <c:v>11.8</c:v>
                </c:pt>
                <c:pt idx="53">
                  <c:v>11.8</c:v>
                </c:pt>
                <c:pt idx="54">
                  <c:v>12</c:v>
                </c:pt>
                <c:pt idx="55">
                  <c:v>12.6</c:v>
                </c:pt>
                <c:pt idx="56">
                  <c:v>13.2</c:v>
                </c:pt>
                <c:pt idx="57">
                  <c:v>13.7</c:v>
                </c:pt>
                <c:pt idx="58">
                  <c:v>13.6</c:v>
                </c:pt>
                <c:pt idx="59">
                  <c:v>13.3</c:v>
                </c:pt>
                <c:pt idx="60">
                  <c:v>13</c:v>
                </c:pt>
                <c:pt idx="61">
                  <c:v>12.8</c:v>
                </c:pt>
                <c:pt idx="62">
                  <c:v>12.6</c:v>
                </c:pt>
                <c:pt idx="63">
                  <c:v>12.4</c:v>
                </c:pt>
                <c:pt idx="64">
                  <c:v>12.2</c:v>
                </c:pt>
                <c:pt idx="65">
                  <c:v>12</c:v>
                </c:pt>
                <c:pt idx="66">
                  <c:v>11.8</c:v>
                </c:pt>
                <c:pt idx="67">
                  <c:v>12.2</c:v>
                </c:pt>
                <c:pt idx="68">
                  <c:v>12.6</c:v>
                </c:pt>
                <c:pt idx="69">
                  <c:v>13.1</c:v>
                </c:pt>
                <c:pt idx="70">
                  <c:v>12.9</c:v>
                </c:pt>
                <c:pt idx="71">
                  <c:v>12.7</c:v>
                </c:pt>
                <c:pt idx="72">
                  <c:v>12.4</c:v>
                </c:pt>
                <c:pt idx="73">
                  <c:v>12.3</c:v>
                </c:pt>
                <c:pt idx="74">
                  <c:v>12.1</c:v>
                </c:pt>
                <c:pt idx="75">
                  <c:v>11.9</c:v>
                </c:pt>
                <c:pt idx="76">
                  <c:v>11.7</c:v>
                </c:pt>
                <c:pt idx="77">
                  <c:v>11.6</c:v>
                </c:pt>
                <c:pt idx="78">
                  <c:v>11.6</c:v>
                </c:pt>
                <c:pt idx="79">
                  <c:v>12</c:v>
                </c:pt>
                <c:pt idx="80">
                  <c:v>12.4</c:v>
                </c:pt>
                <c:pt idx="81">
                  <c:v>12.7</c:v>
                </c:pt>
                <c:pt idx="82">
                  <c:v>12.5</c:v>
                </c:pt>
                <c:pt idx="83">
                  <c:v>12.3</c:v>
                </c:pt>
                <c:pt idx="84">
                  <c:v>12</c:v>
                </c:pt>
                <c:pt idx="85">
                  <c:v>11.8</c:v>
                </c:pt>
                <c:pt idx="86">
                  <c:v>11.8</c:v>
                </c:pt>
                <c:pt idx="87">
                  <c:v>11.8</c:v>
                </c:pt>
                <c:pt idx="88">
                  <c:v>11.6</c:v>
                </c:pt>
                <c:pt idx="89">
                  <c:v>11.2</c:v>
                </c:pt>
                <c:pt idx="90">
                  <c:v>11</c:v>
                </c:pt>
                <c:pt idx="91">
                  <c:v>11.2</c:v>
                </c:pt>
                <c:pt idx="92">
                  <c:v>11.6</c:v>
                </c:pt>
                <c:pt idx="93">
                  <c:v>12.2</c:v>
                </c:pt>
                <c:pt idx="94">
                  <c:v>12.6</c:v>
                </c:pt>
                <c:pt idx="95">
                  <c:v>12.9</c:v>
                </c:pt>
                <c:pt idx="96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14B-B24A-AB1B-AEC6AE3DE6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2792512"/>
        <c:axId val="172858416"/>
      </c:lineChart>
      <c:lineChart>
        <c:grouping val="standard"/>
        <c:varyColors val="0"/>
        <c:ser>
          <c:idx val="1"/>
          <c:order val="1"/>
          <c:tx>
            <c:strRef>
              <c:f>'Efeitos Covid'!$U$1</c:f>
              <c:strCache>
                <c:ptCount val="1"/>
                <c:pt idx="0">
                  <c:v>Nível de Ocupação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Lbl>
              <c:idx val="96"/>
              <c:layout>
                <c:manualLayout>
                  <c:x val="-4.6291286608975857E-2"/>
                  <c:y val="3.20597709377236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6F2-5142-A460-CE5ECDE39E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'Efeitos Covid'!$S$5:$S$101</c:f>
              <c:numCache>
                <c:formatCode>mmm\-yy</c:formatCode>
                <c:ptCount val="97"/>
                <c:pt idx="0">
                  <c:v>41061</c:v>
                </c:pt>
                <c:pt idx="1">
                  <c:v>41091</c:v>
                </c:pt>
                <c:pt idx="2">
                  <c:v>41122</c:v>
                </c:pt>
                <c:pt idx="3">
                  <c:v>41153</c:v>
                </c:pt>
                <c:pt idx="4">
                  <c:v>41183</c:v>
                </c:pt>
                <c:pt idx="5">
                  <c:v>41214</c:v>
                </c:pt>
                <c:pt idx="6">
                  <c:v>41244</c:v>
                </c:pt>
                <c:pt idx="7">
                  <c:v>41275</c:v>
                </c:pt>
                <c:pt idx="8">
                  <c:v>41306</c:v>
                </c:pt>
                <c:pt idx="9">
                  <c:v>41334</c:v>
                </c:pt>
                <c:pt idx="10">
                  <c:v>41365</c:v>
                </c:pt>
                <c:pt idx="11">
                  <c:v>41395</c:v>
                </c:pt>
                <c:pt idx="12">
                  <c:v>41426</c:v>
                </c:pt>
                <c:pt idx="13">
                  <c:v>41456</c:v>
                </c:pt>
                <c:pt idx="14">
                  <c:v>41487</c:v>
                </c:pt>
                <c:pt idx="15">
                  <c:v>41518</c:v>
                </c:pt>
                <c:pt idx="16">
                  <c:v>41548</c:v>
                </c:pt>
                <c:pt idx="17">
                  <c:v>41579</c:v>
                </c:pt>
                <c:pt idx="18">
                  <c:v>41609</c:v>
                </c:pt>
                <c:pt idx="19">
                  <c:v>41640</c:v>
                </c:pt>
                <c:pt idx="20">
                  <c:v>41671</c:v>
                </c:pt>
                <c:pt idx="21">
                  <c:v>41699</c:v>
                </c:pt>
                <c:pt idx="22">
                  <c:v>41730</c:v>
                </c:pt>
                <c:pt idx="23">
                  <c:v>41760</c:v>
                </c:pt>
                <c:pt idx="24">
                  <c:v>41791</c:v>
                </c:pt>
                <c:pt idx="25">
                  <c:v>41821</c:v>
                </c:pt>
                <c:pt idx="26">
                  <c:v>41852</c:v>
                </c:pt>
                <c:pt idx="27">
                  <c:v>41883</c:v>
                </c:pt>
                <c:pt idx="28">
                  <c:v>41913</c:v>
                </c:pt>
                <c:pt idx="29">
                  <c:v>41944</c:v>
                </c:pt>
                <c:pt idx="30">
                  <c:v>41974</c:v>
                </c:pt>
                <c:pt idx="31">
                  <c:v>42005</c:v>
                </c:pt>
                <c:pt idx="32">
                  <c:v>42036</c:v>
                </c:pt>
                <c:pt idx="33">
                  <c:v>42064</c:v>
                </c:pt>
                <c:pt idx="34">
                  <c:v>42095</c:v>
                </c:pt>
                <c:pt idx="35">
                  <c:v>42125</c:v>
                </c:pt>
                <c:pt idx="36">
                  <c:v>42156</c:v>
                </c:pt>
                <c:pt idx="37">
                  <c:v>42186</c:v>
                </c:pt>
                <c:pt idx="38">
                  <c:v>42217</c:v>
                </c:pt>
                <c:pt idx="39">
                  <c:v>42248</c:v>
                </c:pt>
                <c:pt idx="40">
                  <c:v>42278</c:v>
                </c:pt>
                <c:pt idx="41">
                  <c:v>42309</c:v>
                </c:pt>
                <c:pt idx="42">
                  <c:v>42339</c:v>
                </c:pt>
                <c:pt idx="43">
                  <c:v>42370</c:v>
                </c:pt>
                <c:pt idx="44">
                  <c:v>42401</c:v>
                </c:pt>
                <c:pt idx="45">
                  <c:v>42430</c:v>
                </c:pt>
                <c:pt idx="46">
                  <c:v>42461</c:v>
                </c:pt>
                <c:pt idx="47">
                  <c:v>42491</c:v>
                </c:pt>
                <c:pt idx="48">
                  <c:v>42522</c:v>
                </c:pt>
                <c:pt idx="49">
                  <c:v>42552</c:v>
                </c:pt>
                <c:pt idx="50">
                  <c:v>42583</c:v>
                </c:pt>
                <c:pt idx="51">
                  <c:v>42614</c:v>
                </c:pt>
                <c:pt idx="52">
                  <c:v>42644</c:v>
                </c:pt>
                <c:pt idx="53">
                  <c:v>42675</c:v>
                </c:pt>
                <c:pt idx="54">
                  <c:v>42705</c:v>
                </c:pt>
                <c:pt idx="55">
                  <c:v>42736</c:v>
                </c:pt>
                <c:pt idx="56">
                  <c:v>42767</c:v>
                </c:pt>
                <c:pt idx="57">
                  <c:v>42795</c:v>
                </c:pt>
                <c:pt idx="58">
                  <c:v>42826</c:v>
                </c:pt>
                <c:pt idx="59">
                  <c:v>42856</c:v>
                </c:pt>
                <c:pt idx="60">
                  <c:v>42887</c:v>
                </c:pt>
                <c:pt idx="61">
                  <c:v>42917</c:v>
                </c:pt>
                <c:pt idx="62">
                  <c:v>42948</c:v>
                </c:pt>
                <c:pt idx="63">
                  <c:v>42979</c:v>
                </c:pt>
                <c:pt idx="64">
                  <c:v>43009</c:v>
                </c:pt>
                <c:pt idx="65">
                  <c:v>43040</c:v>
                </c:pt>
                <c:pt idx="66">
                  <c:v>43070</c:v>
                </c:pt>
                <c:pt idx="67">
                  <c:v>43101</c:v>
                </c:pt>
                <c:pt idx="68">
                  <c:v>43132</c:v>
                </c:pt>
                <c:pt idx="69">
                  <c:v>43160</c:v>
                </c:pt>
                <c:pt idx="70">
                  <c:v>43191</c:v>
                </c:pt>
                <c:pt idx="71">
                  <c:v>43221</c:v>
                </c:pt>
                <c:pt idx="72">
                  <c:v>43252</c:v>
                </c:pt>
                <c:pt idx="73">
                  <c:v>43282</c:v>
                </c:pt>
                <c:pt idx="74">
                  <c:v>43313</c:v>
                </c:pt>
                <c:pt idx="75">
                  <c:v>43344</c:v>
                </c:pt>
                <c:pt idx="76">
                  <c:v>43374</c:v>
                </c:pt>
                <c:pt idx="77">
                  <c:v>43405</c:v>
                </c:pt>
                <c:pt idx="78">
                  <c:v>43435</c:v>
                </c:pt>
                <c:pt idx="79">
                  <c:v>43466</c:v>
                </c:pt>
                <c:pt idx="80">
                  <c:v>43497</c:v>
                </c:pt>
                <c:pt idx="81">
                  <c:v>43525</c:v>
                </c:pt>
                <c:pt idx="82">
                  <c:v>43556</c:v>
                </c:pt>
                <c:pt idx="83">
                  <c:v>43586</c:v>
                </c:pt>
                <c:pt idx="84">
                  <c:v>43617</c:v>
                </c:pt>
                <c:pt idx="85">
                  <c:v>43647</c:v>
                </c:pt>
                <c:pt idx="86">
                  <c:v>43678</c:v>
                </c:pt>
                <c:pt idx="87">
                  <c:v>43709</c:v>
                </c:pt>
                <c:pt idx="88">
                  <c:v>43739</c:v>
                </c:pt>
                <c:pt idx="89">
                  <c:v>43770</c:v>
                </c:pt>
                <c:pt idx="90">
                  <c:v>43800</c:v>
                </c:pt>
                <c:pt idx="91">
                  <c:v>43831</c:v>
                </c:pt>
                <c:pt idx="92">
                  <c:v>43862</c:v>
                </c:pt>
                <c:pt idx="93">
                  <c:v>43891</c:v>
                </c:pt>
                <c:pt idx="94">
                  <c:v>43922</c:v>
                </c:pt>
                <c:pt idx="95">
                  <c:v>43952</c:v>
                </c:pt>
                <c:pt idx="96">
                  <c:v>43983</c:v>
                </c:pt>
              </c:numCache>
            </c:numRef>
          </c:cat>
          <c:val>
            <c:numRef>
              <c:f>'Efeitos Covid'!$U$5:$U$101</c:f>
              <c:numCache>
                <c:formatCode>General</c:formatCode>
                <c:ptCount val="97"/>
                <c:pt idx="0">
                  <c:v>57.1</c:v>
                </c:pt>
                <c:pt idx="1">
                  <c:v>57</c:v>
                </c:pt>
                <c:pt idx="2">
                  <c:v>57.1</c:v>
                </c:pt>
                <c:pt idx="3">
                  <c:v>57.2</c:v>
                </c:pt>
                <c:pt idx="4">
                  <c:v>57.2</c:v>
                </c:pt>
                <c:pt idx="5">
                  <c:v>57.2</c:v>
                </c:pt>
                <c:pt idx="6">
                  <c:v>57.1</c:v>
                </c:pt>
                <c:pt idx="7">
                  <c:v>56.8</c:v>
                </c:pt>
                <c:pt idx="8">
                  <c:v>56.5</c:v>
                </c:pt>
                <c:pt idx="9">
                  <c:v>56.3</c:v>
                </c:pt>
                <c:pt idx="10">
                  <c:v>56.5</c:v>
                </c:pt>
                <c:pt idx="11">
                  <c:v>56.8</c:v>
                </c:pt>
                <c:pt idx="12">
                  <c:v>56.9</c:v>
                </c:pt>
                <c:pt idx="13">
                  <c:v>57</c:v>
                </c:pt>
                <c:pt idx="14">
                  <c:v>57</c:v>
                </c:pt>
                <c:pt idx="15">
                  <c:v>57.1</c:v>
                </c:pt>
                <c:pt idx="16">
                  <c:v>57.1</c:v>
                </c:pt>
                <c:pt idx="17">
                  <c:v>57.3</c:v>
                </c:pt>
                <c:pt idx="18">
                  <c:v>57.3</c:v>
                </c:pt>
                <c:pt idx="19">
                  <c:v>57.1</c:v>
                </c:pt>
                <c:pt idx="20">
                  <c:v>57</c:v>
                </c:pt>
                <c:pt idx="21">
                  <c:v>56.8</c:v>
                </c:pt>
                <c:pt idx="22">
                  <c:v>56.8</c:v>
                </c:pt>
                <c:pt idx="23">
                  <c:v>56.8</c:v>
                </c:pt>
                <c:pt idx="24">
                  <c:v>56.9</c:v>
                </c:pt>
                <c:pt idx="25">
                  <c:v>56.8</c:v>
                </c:pt>
                <c:pt idx="26">
                  <c:v>56.7</c:v>
                </c:pt>
                <c:pt idx="27">
                  <c:v>56.8</c:v>
                </c:pt>
                <c:pt idx="28">
                  <c:v>56.9</c:v>
                </c:pt>
                <c:pt idx="29">
                  <c:v>56.9</c:v>
                </c:pt>
                <c:pt idx="30">
                  <c:v>56.9</c:v>
                </c:pt>
                <c:pt idx="31">
                  <c:v>56.7</c:v>
                </c:pt>
                <c:pt idx="32">
                  <c:v>56.4</c:v>
                </c:pt>
                <c:pt idx="33">
                  <c:v>56.2</c:v>
                </c:pt>
                <c:pt idx="34">
                  <c:v>56.3</c:v>
                </c:pt>
                <c:pt idx="35">
                  <c:v>56.2</c:v>
                </c:pt>
                <c:pt idx="36">
                  <c:v>56.2</c:v>
                </c:pt>
                <c:pt idx="37">
                  <c:v>56.1</c:v>
                </c:pt>
                <c:pt idx="38">
                  <c:v>56</c:v>
                </c:pt>
                <c:pt idx="39">
                  <c:v>56</c:v>
                </c:pt>
                <c:pt idx="40">
                  <c:v>56.1</c:v>
                </c:pt>
                <c:pt idx="41">
                  <c:v>55.9</c:v>
                </c:pt>
                <c:pt idx="42">
                  <c:v>55.9</c:v>
                </c:pt>
                <c:pt idx="43">
                  <c:v>55.5</c:v>
                </c:pt>
                <c:pt idx="44">
                  <c:v>55.1</c:v>
                </c:pt>
                <c:pt idx="45">
                  <c:v>54.8</c:v>
                </c:pt>
                <c:pt idx="46">
                  <c:v>54.6</c:v>
                </c:pt>
                <c:pt idx="47">
                  <c:v>54.7</c:v>
                </c:pt>
                <c:pt idx="48">
                  <c:v>54.6</c:v>
                </c:pt>
                <c:pt idx="49">
                  <c:v>54.4</c:v>
                </c:pt>
                <c:pt idx="50">
                  <c:v>54.2</c:v>
                </c:pt>
                <c:pt idx="51">
                  <c:v>54</c:v>
                </c:pt>
                <c:pt idx="52">
                  <c:v>53.9</c:v>
                </c:pt>
                <c:pt idx="53">
                  <c:v>54.1</c:v>
                </c:pt>
                <c:pt idx="54">
                  <c:v>54</c:v>
                </c:pt>
                <c:pt idx="55">
                  <c:v>53.7</c:v>
                </c:pt>
                <c:pt idx="56">
                  <c:v>53.4</c:v>
                </c:pt>
                <c:pt idx="57">
                  <c:v>53.1</c:v>
                </c:pt>
                <c:pt idx="58">
                  <c:v>53.2</c:v>
                </c:pt>
                <c:pt idx="59">
                  <c:v>53.4</c:v>
                </c:pt>
                <c:pt idx="60">
                  <c:v>53.7</c:v>
                </c:pt>
                <c:pt idx="61">
                  <c:v>53.9</c:v>
                </c:pt>
                <c:pt idx="62">
                  <c:v>54</c:v>
                </c:pt>
                <c:pt idx="63">
                  <c:v>54.1</c:v>
                </c:pt>
                <c:pt idx="64">
                  <c:v>54.3</c:v>
                </c:pt>
                <c:pt idx="65">
                  <c:v>54.4</c:v>
                </c:pt>
                <c:pt idx="66">
                  <c:v>54.5</c:v>
                </c:pt>
                <c:pt idx="67">
                  <c:v>54.2</c:v>
                </c:pt>
                <c:pt idx="68">
                  <c:v>53.9</c:v>
                </c:pt>
                <c:pt idx="69">
                  <c:v>53.6</c:v>
                </c:pt>
                <c:pt idx="70">
                  <c:v>53.6</c:v>
                </c:pt>
                <c:pt idx="71">
                  <c:v>53.6</c:v>
                </c:pt>
                <c:pt idx="72">
                  <c:v>53.7</c:v>
                </c:pt>
                <c:pt idx="73">
                  <c:v>53.9</c:v>
                </c:pt>
                <c:pt idx="74">
                  <c:v>54.1</c:v>
                </c:pt>
                <c:pt idx="75">
                  <c:v>54.4</c:v>
                </c:pt>
                <c:pt idx="76">
                  <c:v>54.5</c:v>
                </c:pt>
                <c:pt idx="77">
                  <c:v>54.7</c:v>
                </c:pt>
                <c:pt idx="78">
                  <c:v>54.5</c:v>
                </c:pt>
                <c:pt idx="79">
                  <c:v>54.2</c:v>
                </c:pt>
                <c:pt idx="80">
                  <c:v>53.9</c:v>
                </c:pt>
                <c:pt idx="81">
                  <c:v>53.9</c:v>
                </c:pt>
                <c:pt idx="82">
                  <c:v>54.2</c:v>
                </c:pt>
                <c:pt idx="83">
                  <c:v>54.5</c:v>
                </c:pt>
                <c:pt idx="84">
                  <c:v>54.6</c:v>
                </c:pt>
                <c:pt idx="85">
                  <c:v>54.7</c:v>
                </c:pt>
                <c:pt idx="86">
                  <c:v>54.7</c:v>
                </c:pt>
                <c:pt idx="87">
                  <c:v>54.8</c:v>
                </c:pt>
                <c:pt idx="88">
                  <c:v>54.9</c:v>
                </c:pt>
                <c:pt idx="89">
                  <c:v>55.1</c:v>
                </c:pt>
                <c:pt idx="90">
                  <c:v>55.1</c:v>
                </c:pt>
                <c:pt idx="91">
                  <c:v>54.8</c:v>
                </c:pt>
                <c:pt idx="92">
                  <c:v>54.5</c:v>
                </c:pt>
                <c:pt idx="93">
                  <c:v>53.5</c:v>
                </c:pt>
                <c:pt idx="94">
                  <c:v>51.6</c:v>
                </c:pt>
                <c:pt idx="95">
                  <c:v>49.5</c:v>
                </c:pt>
                <c:pt idx="96">
                  <c:v>47.9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14B-B24A-AB1B-AEC6AE3DE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979616"/>
        <c:axId val="2008706688"/>
      </c:lineChart>
      <c:dateAx>
        <c:axId val="17279251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858416"/>
        <c:crosses val="autoZero"/>
        <c:auto val="1"/>
        <c:lblOffset val="100"/>
        <c:baseTimeUnit val="months"/>
        <c:majorUnit val="6"/>
        <c:majorTimeUnit val="months"/>
      </c:dateAx>
      <c:valAx>
        <c:axId val="17285841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Taxa de Desocupação (em %)</a:t>
                </a:r>
              </a:p>
            </c:rich>
          </c:tx>
          <c:layout>
            <c:manualLayout>
              <c:xMode val="edge"/>
              <c:yMode val="edge"/>
              <c:x val="1.4851485148514851E-2"/>
              <c:y val="8.737473156764494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ysClr val="windowText" lastClr="000000">
                <a:lumMod val="75000"/>
                <a:lumOff val="2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792512"/>
        <c:crosses val="autoZero"/>
        <c:crossBetween val="between"/>
        <c:majorUnit val="5"/>
      </c:valAx>
      <c:valAx>
        <c:axId val="20087066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Nível de Ocupação</a:t>
                </a:r>
                <a:r>
                  <a:rPr lang="pt-BR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 (em % da PEA)</a:t>
                </a:r>
                <a:endParaRPr lang="pt-BR">
                  <a:solidFill>
                    <a:schemeClr val="tx1">
                      <a:lumMod val="85000"/>
                      <a:lumOff val="1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96111379641901196"/>
              <c:y val="9.014450608446668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ysClr val="windowText" lastClr="000000">
                <a:lumMod val="75000"/>
                <a:lumOff val="2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0979616"/>
        <c:crosses val="max"/>
        <c:crossBetween val="between"/>
      </c:valAx>
      <c:dateAx>
        <c:axId val="196097961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2008706688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ayout>
        <c:manualLayout>
          <c:xMode val="edge"/>
          <c:yMode val="edge"/>
          <c:x val="0.58180751539720887"/>
          <c:y val="3.5044723517209074E-2"/>
          <c:w val="0.41394259504690628"/>
          <c:h val="4.99676197531454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chemeClr val="tx1"/>
                </a:solidFill>
              </a:rPr>
              <a:t>Variação no Comércio Total</a:t>
            </a:r>
          </a:p>
        </c:rich>
      </c:tx>
      <c:layout>
        <c:manualLayout>
          <c:xMode val="edge"/>
          <c:yMode val="edge"/>
          <c:x val="1.7915573053368266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'Previsoes e Gráficos (Penn)'!$G$4</c:f>
              <c:strCache>
                <c:ptCount val="1"/>
                <c:pt idx="0">
                  <c:v>Variação no Comércio Total</c:v>
                </c:pt>
              </c:strCache>
            </c:strRef>
          </c:tx>
          <c:spPr>
            <a:solidFill>
              <a:srgbClr val="002060"/>
            </a:solidFill>
            <a:ln w="9525">
              <a:noFill/>
            </a:ln>
            <a:effectLst/>
          </c:spPr>
          <c:invertIfNegative val="0"/>
          <c:dPt>
            <c:idx val="22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ysClr val="window" lastClr="FFFFFF"/>
                </a:bgClr>
              </a:patt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AB-F24F-9ADE-1C4DA3390FB9}"/>
              </c:ext>
            </c:extLst>
          </c:dPt>
          <c:dPt>
            <c:idx val="23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ysClr val="window" lastClr="FFFFFF"/>
                </a:bgClr>
              </a:patt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5AB-F24F-9ADE-1C4DA3390FB9}"/>
              </c:ext>
            </c:extLst>
          </c:dPt>
          <c:dLbls>
            <c:dLbl>
              <c:idx val="0"/>
              <c:layout>
                <c:manualLayout>
                  <c:x val="9.3196644920782688E-3"/>
                  <c:y val="5.134788189987162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5AB-F24F-9ADE-1C4DA3390FB9}"/>
                </c:ext>
              </c:extLst>
            </c:dLbl>
            <c:dLbl>
              <c:idx val="8"/>
              <c:layout>
                <c:manualLayout>
                  <c:x val="1.863932898415657E-3"/>
                  <c:y val="-1.283697047496790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5AB-F24F-9ADE-1C4DA3390FB9}"/>
                </c:ext>
              </c:extLst>
            </c:dLbl>
            <c:dLbl>
              <c:idx val="19"/>
              <c:layout>
                <c:manualLayout>
                  <c:x val="-1.1183597390493943E-2"/>
                  <c:y val="5.134788189987115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5AB-F24F-9ADE-1C4DA3390FB9}"/>
                </c:ext>
              </c:extLst>
            </c:dLbl>
            <c:dLbl>
              <c:idx val="20"/>
              <c:layout>
                <c:manualLayout>
                  <c:x val="9.3196644920782844E-3"/>
                  <c:y val="-4.7068348003976351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5AB-F24F-9ADE-1C4DA3390F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'Previsoes e Gráficos (Penn)'!$F$5:$F$28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'Previsoes e Gráficos (Penn)'!$G$5:$G$28</c:f>
              <c:numCache>
                <c:formatCode>0.00%</c:formatCode>
                <c:ptCount val="24"/>
                <c:pt idx="0">
                  <c:v>-8.388673916079159E-2</c:v>
                </c:pt>
                <c:pt idx="1">
                  <c:v>-0.12099141667329572</c:v>
                </c:pt>
                <c:pt idx="2">
                  <c:v>3.9809561983678243E-2</c:v>
                </c:pt>
                <c:pt idx="3">
                  <c:v>-3.7120108098245952E-2</c:v>
                </c:pt>
                <c:pt idx="4">
                  <c:v>-0.12663300836771485</c:v>
                </c:pt>
                <c:pt idx="5">
                  <c:v>-1.2824019449626967E-2</c:v>
                </c:pt>
                <c:pt idx="6">
                  <c:v>0.19000873327787571</c:v>
                </c:pt>
                <c:pt idx="7">
                  <c:v>0.11617228925503365</c:v>
                </c:pt>
                <c:pt idx="8">
                  <c:v>0.12341322807257149</c:v>
                </c:pt>
                <c:pt idx="9">
                  <c:v>0.1890468304148194</c:v>
                </c:pt>
                <c:pt idx="10">
                  <c:v>0.26106359014399572</c:v>
                </c:pt>
                <c:pt idx="11">
                  <c:v>-0.2877813120888093</c:v>
                </c:pt>
                <c:pt idx="12">
                  <c:v>0.30745281049413675</c:v>
                </c:pt>
                <c:pt idx="13">
                  <c:v>0.18038316710345725</c:v>
                </c:pt>
                <c:pt idx="14">
                  <c:v>-8.7580544119102322E-2</c:v>
                </c:pt>
                <c:pt idx="15">
                  <c:v>-2.3348838221900148E-2</c:v>
                </c:pt>
                <c:pt idx="16">
                  <c:v>-0.11398570534663621</c:v>
                </c:pt>
                <c:pt idx="17">
                  <c:v>-0.27882496394011314</c:v>
                </c:pt>
                <c:pt idx="18">
                  <c:v>-0.16200578383245856</c:v>
                </c:pt>
                <c:pt idx="19">
                  <c:v>0.10876668187363858</c:v>
                </c:pt>
                <c:pt idx="20">
                  <c:v>9.9887048798966038E-2</c:v>
                </c:pt>
                <c:pt idx="21">
                  <c:v>-5.7000000000000002E-2</c:v>
                </c:pt>
                <c:pt idx="22">
                  <c:v>-0.17402000000000001</c:v>
                </c:pt>
                <c:pt idx="23">
                  <c:v>7.3400000000000007E-2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AB-F24F-9ADE-1C4DA3390F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0"/>
        <c:overlap val="-27"/>
        <c:axId val="349716200"/>
        <c:axId val="349718552"/>
      </c:barChart>
      <c:catAx>
        <c:axId val="34971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rgbClr val="1E1E1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9718552"/>
        <c:crosses val="autoZero"/>
        <c:auto val="1"/>
        <c:lblAlgn val="ctr"/>
        <c:lblOffset val="100"/>
        <c:noMultiLvlLbl val="0"/>
      </c:catAx>
      <c:valAx>
        <c:axId val="349718552"/>
        <c:scaling>
          <c:orientation val="minMax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12700">
            <a:solidFill>
              <a:srgbClr val="1E1E1E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971620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Título do Gráfico</a:t>
            </a:r>
          </a:p>
        </c:rich>
      </c:tx>
      <c:layout>
        <c:manualLayout>
          <c:xMode val="edge"/>
          <c:yMode val="edge"/>
          <c:x val="1.5763342082239817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'Previsoes e Gráficos (Penn)'!$N$4</c:f>
              <c:strCache>
                <c:ptCount val="1"/>
                <c:pt idx="0">
                  <c:v>Saldo da Balança Comercial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val>
            <c:numRef>
              <c:f>'Previsoes e Gráficos (Penn)'!$N$5:$N$26</c:f>
              <c:numCache>
                <c:formatCode>[$$-45C]#,##0.00</c:formatCode>
                <c:ptCount val="22"/>
                <c:pt idx="0">
                  <c:v>-6520.3039619999981</c:v>
                </c:pt>
                <c:pt idx="1">
                  <c:v>-1235.7350169999991</c:v>
                </c:pt>
                <c:pt idx="2">
                  <c:v>-872.77222600000096</c:v>
                </c:pt>
                <c:pt idx="3">
                  <c:v>2683.6570569999967</c:v>
                </c:pt>
                <c:pt idx="4">
                  <c:v>13150.325491000003</c:v>
                </c:pt>
                <c:pt idx="5">
                  <c:v>24705.097853999992</c:v>
                </c:pt>
                <c:pt idx="6">
                  <c:v>33587.678897000005</c:v>
                </c:pt>
                <c:pt idx="7">
                  <c:v>45224.465080999988</c:v>
                </c:pt>
                <c:pt idx="8">
                  <c:v>46515.241409000009</c:v>
                </c:pt>
                <c:pt idx="9">
                  <c:v>40046.499781999999</c:v>
                </c:pt>
                <c:pt idx="10">
                  <c:v>24660.269300000014</c:v>
                </c:pt>
                <c:pt idx="11">
                  <c:v>25098.426483999996</c:v>
                </c:pt>
                <c:pt idx="12">
                  <c:v>20013.367656999995</c:v>
                </c:pt>
                <c:pt idx="13">
                  <c:v>29692.084728999995</c:v>
                </c:pt>
                <c:pt idx="14">
                  <c:v>18910.586167000001</c:v>
                </c:pt>
                <c:pt idx="15">
                  <c:v>2286.3301240000001</c:v>
                </c:pt>
                <c:pt idx="16">
                  <c:v>-4153.4420859999955</c:v>
                </c:pt>
                <c:pt idx="17">
                  <c:v>19512.087579999992</c:v>
                </c:pt>
                <c:pt idx="18">
                  <c:v>47646.285325000004</c:v>
                </c:pt>
                <c:pt idx="19">
                  <c:v>66989.724044999981</c:v>
                </c:pt>
                <c:pt idx="20">
                  <c:v>58033.423819000018</c:v>
                </c:pt>
                <c:pt idx="21">
                  <c:v>48035.547718999995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43-FF47-B79A-763A3CC4B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723648"/>
        <c:axId val="349711528"/>
      </c:barChart>
      <c:lineChart>
        <c:grouping val="standard"/>
        <c:varyColors val="0"/>
        <c:ser>
          <c:idx val="0"/>
          <c:order val="0"/>
          <c:tx>
            <c:strRef>
              <c:f>'Previsoes e Gráficos (Penn)'!$K$4</c:f>
              <c:strCache>
                <c:ptCount val="1"/>
                <c:pt idx="0">
                  <c:v>Exportações</c:v>
                </c:pt>
              </c:strCache>
            </c:strRef>
          </c:tx>
          <c:spPr>
            <a:ln w="31750" cap="rnd">
              <a:solidFill>
                <a:srgbClr val="CE22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'Previsoes e Gráficos (Penn)'!$J$5:$J$26</c:f>
              <c:numCache>
                <c:formatCode>General</c:formatCod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numCache>
            </c:numRef>
          </c:cat>
          <c:val>
            <c:numRef>
              <c:f>'Previsoes e Gráficos (Penn)'!$K$5:$K$26</c:f>
              <c:numCache>
                <c:formatCode>[$$-45C]#,##0.00</c:formatCode>
                <c:ptCount val="22"/>
                <c:pt idx="0">
                  <c:v>51076.603548999999</c:v>
                </c:pt>
                <c:pt idx="1">
                  <c:v>47945.909310000003</c:v>
                </c:pt>
                <c:pt idx="2">
                  <c:v>55018.346483000001</c:v>
                </c:pt>
                <c:pt idx="3">
                  <c:v>58128.223219</c:v>
                </c:pt>
                <c:pt idx="4">
                  <c:v>60290.491129000002</c:v>
                </c:pt>
                <c:pt idx="5">
                  <c:v>72975.027453999995</c:v>
                </c:pt>
                <c:pt idx="6">
                  <c:v>96332.184410000002</c:v>
                </c:pt>
                <c:pt idx="7">
                  <c:v>118692.85654399999</c:v>
                </c:pt>
                <c:pt idx="8">
                  <c:v>137708.09675900001</c:v>
                </c:pt>
                <c:pt idx="9">
                  <c:v>160521.882755</c:v>
                </c:pt>
                <c:pt idx="10">
                  <c:v>197778.85808500001</c:v>
                </c:pt>
                <c:pt idx="11">
                  <c:v>152910.58038299999</c:v>
                </c:pt>
                <c:pt idx="12">
                  <c:v>201788.337035</c:v>
                </c:pt>
                <c:pt idx="13">
                  <c:v>255936.30685699999</c:v>
                </c:pt>
                <c:pt idx="14">
                  <c:v>242277.30718999999</c:v>
                </c:pt>
                <c:pt idx="15">
                  <c:v>241967.561759</c:v>
                </c:pt>
                <c:pt idx="16">
                  <c:v>224974.401228</c:v>
                </c:pt>
                <c:pt idx="17">
                  <c:v>190971.08733899999</c:v>
                </c:pt>
                <c:pt idx="18">
                  <c:v>185232.116301</c:v>
                </c:pt>
                <c:pt idx="19">
                  <c:v>217739.21846599999</c:v>
                </c:pt>
                <c:pt idx="20">
                  <c:v>239263.992681</c:v>
                </c:pt>
                <c:pt idx="21">
                  <c:v>225383.482468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14B-B24A-AB1B-AEC6AE3DE6EF}"/>
            </c:ext>
          </c:extLst>
        </c:ser>
        <c:ser>
          <c:idx val="1"/>
          <c:order val="1"/>
          <c:tx>
            <c:strRef>
              <c:f>'Previsoes e Gráficos (Penn)'!$L$4</c:f>
              <c:strCache>
                <c:ptCount val="1"/>
                <c:pt idx="0">
                  <c:v>Importações</c:v>
                </c:pt>
              </c:strCache>
            </c:strRef>
          </c:tx>
          <c:spPr>
            <a:ln w="31750" cap="rnd">
              <a:solidFill>
                <a:srgbClr val="00FF79">
                  <a:lumMod val="50000"/>
                </a:srgb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'Previsoes e Gráficos (Penn)'!$J$5:$J$26</c:f>
              <c:numCache>
                <c:formatCode>General</c:formatCod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numCache>
            </c:numRef>
          </c:cat>
          <c:val>
            <c:numRef>
              <c:f>'Previsoes e Gráficos (Penn)'!$L$5:$L$26</c:f>
              <c:numCache>
                <c:formatCode>[$$-45C]#,##0.00</c:formatCode>
                <c:ptCount val="22"/>
                <c:pt idx="0">
                  <c:v>57596.907510999998</c:v>
                </c:pt>
                <c:pt idx="1">
                  <c:v>49181.644327000002</c:v>
                </c:pt>
                <c:pt idx="2">
                  <c:v>55891.118709000002</c:v>
                </c:pt>
                <c:pt idx="3">
                  <c:v>55444.566162000003</c:v>
                </c:pt>
                <c:pt idx="4">
                  <c:v>47140.165637999999</c:v>
                </c:pt>
                <c:pt idx="5">
                  <c:v>48269.929600000003</c:v>
                </c:pt>
                <c:pt idx="6">
                  <c:v>62744.505512999996</c:v>
                </c:pt>
                <c:pt idx="7">
                  <c:v>73468.391463000007</c:v>
                </c:pt>
                <c:pt idx="8">
                  <c:v>91192.855349999998</c:v>
                </c:pt>
                <c:pt idx="9">
                  <c:v>120475.382973</c:v>
                </c:pt>
                <c:pt idx="10">
                  <c:v>173118.588785</c:v>
                </c:pt>
                <c:pt idx="11">
                  <c:v>127812.153899</c:v>
                </c:pt>
                <c:pt idx="12">
                  <c:v>181774.96937800001</c:v>
                </c:pt>
                <c:pt idx="13">
                  <c:v>226244.22212799999</c:v>
                </c:pt>
                <c:pt idx="14">
                  <c:v>223366.72102299999</c:v>
                </c:pt>
                <c:pt idx="15">
                  <c:v>239681.231635</c:v>
                </c:pt>
                <c:pt idx="16">
                  <c:v>229127.843314</c:v>
                </c:pt>
                <c:pt idx="17">
                  <c:v>171458.999759</c:v>
                </c:pt>
                <c:pt idx="18">
                  <c:v>137585.830976</c:v>
                </c:pt>
                <c:pt idx="19">
                  <c:v>150749.49442100001</c:v>
                </c:pt>
                <c:pt idx="20">
                  <c:v>181230.56886199999</c:v>
                </c:pt>
                <c:pt idx="21">
                  <c:v>177347.93474900001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14B-B24A-AB1B-AEC6AE3DE6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9723648"/>
        <c:axId val="349711528"/>
      </c:lineChart>
      <c:catAx>
        <c:axId val="34972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9711528"/>
        <c:crosses val="autoZero"/>
        <c:auto val="1"/>
        <c:lblAlgn val="ctr"/>
        <c:lblOffset val="100"/>
        <c:noMultiLvlLbl val="0"/>
      </c:catAx>
      <c:valAx>
        <c:axId val="349711528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5C]#,##0.00" sourceLinked="0"/>
        <c:majorTickMark val="none"/>
        <c:minorTickMark val="none"/>
        <c:tickLblPos val="nextTo"/>
        <c:spPr>
          <a:noFill/>
          <a:ln w="12700">
            <a:solidFill>
              <a:srgbClr val="1E1E1E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9723648"/>
        <c:crosses val="autoZero"/>
        <c:crossBetween val="between"/>
        <c:majorUnit val="30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chemeClr val="tx1"/>
                </a:solidFill>
              </a:rPr>
              <a:t>Variação no Comércio Total</a:t>
            </a:r>
          </a:p>
        </c:rich>
      </c:tx>
      <c:layout>
        <c:manualLayout>
          <c:xMode val="edge"/>
          <c:yMode val="edge"/>
          <c:x val="1.7915573053368266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'Previsoes e Gráficos (Governo)'!$G$4</c:f>
              <c:strCache>
                <c:ptCount val="1"/>
                <c:pt idx="0">
                  <c:v>Variação no Comércio Total</c:v>
                </c:pt>
              </c:strCache>
            </c:strRef>
          </c:tx>
          <c:spPr>
            <a:solidFill>
              <a:srgbClr val="002060"/>
            </a:solidFill>
            <a:ln w="9525">
              <a:noFill/>
            </a:ln>
            <a:effectLst/>
          </c:spPr>
          <c:invertIfNegative val="0"/>
          <c:dPt>
            <c:idx val="22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ysClr val="window" lastClr="FFFFFF"/>
                </a:bgClr>
              </a:patt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5D2-E348-AEED-4FBCFCCFF927}"/>
              </c:ext>
            </c:extLst>
          </c:dPt>
          <c:dPt>
            <c:idx val="23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ysClr val="window" lastClr="FFFFFF"/>
                </a:bgClr>
              </a:patt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5D2-E348-AEED-4FBCFCCFF927}"/>
              </c:ext>
            </c:extLst>
          </c:dPt>
          <c:dLbls>
            <c:dLbl>
              <c:idx val="0"/>
              <c:layout>
                <c:manualLayout>
                  <c:x val="9.3196644920782688E-3"/>
                  <c:y val="5.134788189987162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5D2-E348-AEED-4FBCFCCFF927}"/>
                </c:ext>
              </c:extLst>
            </c:dLbl>
            <c:dLbl>
              <c:idx val="8"/>
              <c:layout>
                <c:manualLayout>
                  <c:x val="1.863932898415657E-3"/>
                  <c:y val="-1.283697047496790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5D2-E348-AEED-4FBCFCCFF927}"/>
                </c:ext>
              </c:extLst>
            </c:dLbl>
            <c:dLbl>
              <c:idx val="19"/>
              <c:layout>
                <c:manualLayout>
                  <c:x val="-1.1183597390493943E-2"/>
                  <c:y val="5.134788189987115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5D2-E348-AEED-4FBCFCCFF927}"/>
                </c:ext>
              </c:extLst>
            </c:dLbl>
            <c:dLbl>
              <c:idx val="20"/>
              <c:layout>
                <c:manualLayout>
                  <c:x val="9.3196644920782844E-3"/>
                  <c:y val="-4.7068348003976351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5D2-E348-AEED-4FBCFCCFF9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'Previsoes e Gráficos (Governo)'!$F$5:$F$28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'Previsoes e Gráficos (Governo)'!$G$5:$G$28</c:f>
              <c:numCache>
                <c:formatCode>0.00%</c:formatCode>
                <c:ptCount val="24"/>
                <c:pt idx="0">
                  <c:v>-8.388673916079159E-2</c:v>
                </c:pt>
                <c:pt idx="1">
                  <c:v>-0.12099141667329572</c:v>
                </c:pt>
                <c:pt idx="2">
                  <c:v>3.9809561983678243E-2</c:v>
                </c:pt>
                <c:pt idx="3">
                  <c:v>-3.7120108098245952E-2</c:v>
                </c:pt>
                <c:pt idx="4">
                  <c:v>-0.12663300836771485</c:v>
                </c:pt>
                <c:pt idx="5">
                  <c:v>-1.2824019449626967E-2</c:v>
                </c:pt>
                <c:pt idx="6">
                  <c:v>0.19000873327787571</c:v>
                </c:pt>
                <c:pt idx="7">
                  <c:v>0.11617228925503365</c:v>
                </c:pt>
                <c:pt idx="8">
                  <c:v>0.12341322807257149</c:v>
                </c:pt>
                <c:pt idx="9">
                  <c:v>0.1890468304148194</c:v>
                </c:pt>
                <c:pt idx="10">
                  <c:v>0.26106359014399572</c:v>
                </c:pt>
                <c:pt idx="11">
                  <c:v>-0.2877813120888093</c:v>
                </c:pt>
                <c:pt idx="12">
                  <c:v>0.30745281049413675</c:v>
                </c:pt>
                <c:pt idx="13">
                  <c:v>0.18038316710345725</c:v>
                </c:pt>
                <c:pt idx="14">
                  <c:v>-8.7580544119102322E-2</c:v>
                </c:pt>
                <c:pt idx="15">
                  <c:v>-2.3348838221900148E-2</c:v>
                </c:pt>
                <c:pt idx="16">
                  <c:v>-0.11398570534663621</c:v>
                </c:pt>
                <c:pt idx="17">
                  <c:v>-0.27882496394011314</c:v>
                </c:pt>
                <c:pt idx="18">
                  <c:v>-0.16200578383245856</c:v>
                </c:pt>
                <c:pt idx="19">
                  <c:v>0.10876668187363858</c:v>
                </c:pt>
                <c:pt idx="20">
                  <c:v>9.9887048798966038E-2</c:v>
                </c:pt>
                <c:pt idx="21">
                  <c:v>-5.7000000000000002E-2</c:v>
                </c:pt>
                <c:pt idx="22">
                  <c:v>-0.51354999999999995</c:v>
                </c:pt>
                <c:pt idx="23">
                  <c:v>9.6479999999999996E-2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D2-E348-AEED-4FBCFCCFF9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0"/>
        <c:overlap val="-27"/>
        <c:axId val="349710352"/>
        <c:axId val="349710744"/>
      </c:barChart>
      <c:catAx>
        <c:axId val="34971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rgbClr val="1E1E1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9710744"/>
        <c:crosses val="autoZero"/>
        <c:auto val="1"/>
        <c:lblAlgn val="ctr"/>
        <c:lblOffset val="100"/>
        <c:noMultiLvlLbl val="0"/>
      </c:catAx>
      <c:valAx>
        <c:axId val="349710744"/>
        <c:scaling>
          <c:orientation val="minMax"/>
          <c:min val="-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12700">
            <a:solidFill>
              <a:srgbClr val="1E1E1E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971035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</a:rPr>
              <a:t>Comércio Exterior Brasileiro (em</a:t>
            </a:r>
            <a:r>
              <a:rPr lang="pt-BR" baseline="0">
                <a:solidFill>
                  <a:schemeClr val="tx1"/>
                </a:solidFill>
              </a:rPr>
              <a:t> milhões de dólares)</a:t>
            </a:r>
            <a:endParaRPr lang="pt-BR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1.5952793134898138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291417626850698"/>
          <c:y val="0.10011311600876907"/>
          <c:w val="0.860097406743076"/>
          <c:h val="0.770486580445978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'Previsoes e Gráficos (Governo)'!$K$4</c:f>
              <c:strCache>
                <c:ptCount val="1"/>
                <c:pt idx="0">
                  <c:v>Exportações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22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0A4-F44C-8E84-8B5ECA19BA5B}"/>
              </c:ext>
            </c:extLst>
          </c:dPt>
          <c:dPt>
            <c:idx val="23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0A4-F44C-8E84-8B5ECA19BA5B}"/>
              </c:ext>
            </c:extLst>
          </c:dPt>
          <c:dLbls>
            <c:delete val="1"/>
          </c:dLbls>
          <c:cat>
            <c:numRef>
              <c:f>'Previsoes e Gráficos (Governo)'!$J$5:$J$28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'Previsoes e Gráficos (Governo)'!$K$5:$K$28</c:f>
              <c:numCache>
                <c:formatCode>[$$-45C]#,##0.00</c:formatCode>
                <c:ptCount val="24"/>
                <c:pt idx="0">
                  <c:v>51076.603548999999</c:v>
                </c:pt>
                <c:pt idx="1">
                  <c:v>47945.909310000003</c:v>
                </c:pt>
                <c:pt idx="2">
                  <c:v>55018.346483000001</c:v>
                </c:pt>
                <c:pt idx="3">
                  <c:v>58128.223219</c:v>
                </c:pt>
                <c:pt idx="4">
                  <c:v>60290.491129000002</c:v>
                </c:pt>
                <c:pt idx="5">
                  <c:v>72975.027453999995</c:v>
                </c:pt>
                <c:pt idx="6">
                  <c:v>96332.184410000002</c:v>
                </c:pt>
                <c:pt idx="7">
                  <c:v>118692.85654399999</c:v>
                </c:pt>
                <c:pt idx="8">
                  <c:v>137708.09675900001</c:v>
                </c:pt>
                <c:pt idx="9">
                  <c:v>160521.882755</c:v>
                </c:pt>
                <c:pt idx="10">
                  <c:v>197778.85808500001</c:v>
                </c:pt>
                <c:pt idx="11">
                  <c:v>152910.58038299999</c:v>
                </c:pt>
                <c:pt idx="12">
                  <c:v>201788.337035</c:v>
                </c:pt>
                <c:pt idx="13">
                  <c:v>255936.30685699999</c:v>
                </c:pt>
                <c:pt idx="14">
                  <c:v>242277.30718999999</c:v>
                </c:pt>
                <c:pt idx="15">
                  <c:v>241967.561759</c:v>
                </c:pt>
                <c:pt idx="16">
                  <c:v>224974.401228</c:v>
                </c:pt>
                <c:pt idx="17">
                  <c:v>190971.08733899999</c:v>
                </c:pt>
                <c:pt idx="18">
                  <c:v>185232.116301</c:v>
                </c:pt>
                <c:pt idx="19">
                  <c:v>217739.21846599999</c:v>
                </c:pt>
                <c:pt idx="20">
                  <c:v>239263.992681</c:v>
                </c:pt>
                <c:pt idx="21">
                  <c:v>225383.482468</c:v>
                </c:pt>
                <c:pt idx="22">
                  <c:v>195908.6979052097</c:v>
                </c:pt>
                <c:pt idx="23">
                  <c:v>214809.96907910431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A4-F44C-8E84-8B5ECA19BA5B}"/>
            </c:ext>
          </c:extLst>
        </c:ser>
        <c:ser>
          <c:idx val="1"/>
          <c:order val="1"/>
          <c:tx>
            <c:strRef>
              <c:f>'Previsoes e Gráficos (Governo)'!$L$4</c:f>
              <c:strCache>
                <c:ptCount val="1"/>
                <c:pt idx="0">
                  <c:v>Importações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'Previsoes e Gráficos (Governo)'!$J$5:$J$28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'Previsoes e Gráficos (Governo)'!$L$5:$L$28</c:f>
              <c:numCache>
                <c:formatCode>[$$-45C]#,##0.00</c:formatCode>
                <c:ptCount val="24"/>
                <c:pt idx="0">
                  <c:v>57596.907510999998</c:v>
                </c:pt>
                <c:pt idx="1">
                  <c:v>49181.644327000002</c:v>
                </c:pt>
                <c:pt idx="2">
                  <c:v>55891.118709000002</c:v>
                </c:pt>
                <c:pt idx="3">
                  <c:v>55444.566162000003</c:v>
                </c:pt>
                <c:pt idx="4">
                  <c:v>47140.165637999999</c:v>
                </c:pt>
                <c:pt idx="5">
                  <c:v>48269.929600000003</c:v>
                </c:pt>
                <c:pt idx="6">
                  <c:v>62744.505512999996</c:v>
                </c:pt>
                <c:pt idx="7">
                  <c:v>73468.391463000007</c:v>
                </c:pt>
                <c:pt idx="8">
                  <c:v>91192.855349999998</c:v>
                </c:pt>
                <c:pt idx="9">
                  <c:v>120475.382973</c:v>
                </c:pt>
                <c:pt idx="10">
                  <c:v>173118.588785</c:v>
                </c:pt>
                <c:pt idx="11">
                  <c:v>127812.153899</c:v>
                </c:pt>
                <c:pt idx="12">
                  <c:v>181774.96937800001</c:v>
                </c:pt>
                <c:pt idx="13">
                  <c:v>226244.22212799999</c:v>
                </c:pt>
                <c:pt idx="14">
                  <c:v>223366.72102299999</c:v>
                </c:pt>
                <c:pt idx="15">
                  <c:v>239681.231635</c:v>
                </c:pt>
                <c:pt idx="16">
                  <c:v>229127.843314</c:v>
                </c:pt>
                <c:pt idx="17">
                  <c:v>171458.999759</c:v>
                </c:pt>
                <c:pt idx="18">
                  <c:v>137585.830976</c:v>
                </c:pt>
                <c:pt idx="19">
                  <c:v>150749.49442100001</c:v>
                </c:pt>
                <c:pt idx="20">
                  <c:v>181230.56886199999</c:v>
                </c:pt>
                <c:pt idx="21">
                  <c:v>177347.93474900001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A4-F44C-8E84-8B5ECA19BA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5"/>
        <c:overlap val="100"/>
        <c:axId val="349708392"/>
        <c:axId val="349708784"/>
      </c:barChart>
      <c:lineChart>
        <c:grouping val="standard"/>
        <c:varyColors val="0"/>
        <c:ser>
          <c:idx val="2"/>
          <c:order val="2"/>
          <c:tx>
            <c:strRef>
              <c:f>'Previsoes e Gráficos (Governo)'!$M$4</c:f>
              <c:strCache>
                <c:ptCount val="1"/>
                <c:pt idx="0">
                  <c:v>Comércio Total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Pt>
            <c:idx val="22"/>
            <c:marker>
              <c:symbol val="none"/>
            </c:marker>
            <c:bubble3D val="0"/>
            <c:spPr>
              <a:ln w="28575" cap="rnd">
                <a:solidFill>
                  <a:srgbClr val="00206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0A4-F44C-8E84-8B5ECA19BA5B}"/>
              </c:ext>
            </c:extLst>
          </c:dPt>
          <c:dPt>
            <c:idx val="23"/>
            <c:marker>
              <c:symbol val="none"/>
            </c:marker>
            <c:bubble3D val="0"/>
            <c:spPr>
              <a:ln w="28575" cap="rnd">
                <a:solidFill>
                  <a:srgbClr val="00206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0A4-F44C-8E84-8B5ECA19BA5B}"/>
              </c:ext>
            </c:extLst>
          </c:dPt>
          <c:dLbls>
            <c:delete val="1"/>
          </c:dLbls>
          <c:val>
            <c:numRef>
              <c:f>'Previsoes e Gráficos (Governo)'!$M$5:$M$28</c:f>
              <c:numCache>
                <c:formatCode>[$$-45C]#,##0.00</c:formatCode>
                <c:ptCount val="24"/>
                <c:pt idx="0">
                  <c:v>108673.51105999999</c:v>
                </c:pt>
                <c:pt idx="1">
                  <c:v>97127.553637000005</c:v>
                </c:pt>
                <c:pt idx="2">
                  <c:v>110909.465192</c:v>
                </c:pt>
                <c:pt idx="3">
                  <c:v>113572.78938100001</c:v>
                </c:pt>
                <c:pt idx="4">
                  <c:v>107430.65676700001</c:v>
                </c:pt>
                <c:pt idx="5">
                  <c:v>121244.957054</c:v>
                </c:pt>
                <c:pt idx="6">
                  <c:v>159076.689923</c:v>
                </c:pt>
                <c:pt idx="7">
                  <c:v>192161.24800700002</c:v>
                </c:pt>
                <c:pt idx="8">
                  <c:v>228900.95210900001</c:v>
                </c:pt>
                <c:pt idx="9">
                  <c:v>280997.26572799997</c:v>
                </c:pt>
                <c:pt idx="10">
                  <c:v>370897.44686999999</c:v>
                </c:pt>
                <c:pt idx="11">
                  <c:v>280722.73428199999</c:v>
                </c:pt>
                <c:pt idx="12">
                  <c:v>383563.30641299998</c:v>
                </c:pt>
                <c:pt idx="13">
                  <c:v>482180.52898499998</c:v>
                </c:pt>
                <c:pt idx="14">
                  <c:v>465644.02821299998</c:v>
                </c:pt>
                <c:pt idx="15">
                  <c:v>481648.79339400004</c:v>
                </c:pt>
                <c:pt idx="16">
                  <c:v>454102.244542</c:v>
                </c:pt>
                <c:pt idx="17">
                  <c:v>362430.08709799999</c:v>
                </c:pt>
                <c:pt idx="18">
                  <c:v>322817.947277</c:v>
                </c:pt>
                <c:pt idx="19">
                  <c:v>368488.712887</c:v>
                </c:pt>
                <c:pt idx="20">
                  <c:v>420494.56154299999</c:v>
                </c:pt>
                <c:pt idx="21">
                  <c:v>402731.41721700004</c:v>
                </c:pt>
                <c:pt idx="22">
                  <c:v>195908.6979052097</c:v>
                </c:pt>
                <c:pt idx="23">
                  <c:v>214809.96907910431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0A4-F44C-8E84-8B5ECA19BA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9708392"/>
        <c:axId val="349708784"/>
      </c:lineChart>
      <c:catAx>
        <c:axId val="34970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9708784"/>
        <c:crossesAt val="0"/>
        <c:auto val="1"/>
        <c:lblAlgn val="ctr"/>
        <c:lblOffset val="100"/>
        <c:noMultiLvlLbl val="0"/>
      </c:catAx>
      <c:valAx>
        <c:axId val="349708784"/>
        <c:scaling>
          <c:orientation val="minMax"/>
          <c:max val="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5C]#,##0.00" sourceLinked="1"/>
        <c:majorTickMark val="none"/>
        <c:minorTickMark val="none"/>
        <c:tickLblPos val="nextTo"/>
        <c:spPr>
          <a:noFill/>
          <a:ln>
            <a:solidFill>
              <a:srgbClr val="1E1E1E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9708392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5742303833642415"/>
          <c:y val="3.0313014827018179E-3"/>
          <c:w val="0.44113847931170763"/>
          <c:h val="5.42482066183242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>
                <a:solidFill>
                  <a:schemeClr val="tx1">
                    <a:lumMod val="75000"/>
                    <a:lumOff val="25000"/>
                  </a:schemeClr>
                </a:solidFill>
              </a:rPr>
              <a:t>Comércio Exterior Brasileiro</a:t>
            </a:r>
          </a:p>
        </c:rich>
      </c:tx>
      <c:layout>
        <c:manualLayout>
          <c:xMode val="edge"/>
          <c:yMode val="edge"/>
          <c:x val="1.5763342082239817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362739595897366"/>
          <c:y val="0.16241731710009139"/>
          <c:w val="0.7836498417742026"/>
          <c:h val="0.77056906709351047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'Previsoes e Gráficos (Penn)'!$N$4</c:f>
              <c:strCache>
                <c:ptCount val="1"/>
                <c:pt idx="0">
                  <c:v>Saldo da Balança Comercial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dLbl>
              <c:idx val="21"/>
              <c:layout>
                <c:manualLayout>
                  <c:x val="6.1881182088447992E-2"/>
                  <c:y val="7.624641455357583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50" b="1" i="0" u="none" strike="noStrike" kern="1200" baseline="0">
                        <a:solidFill>
                          <a:srgbClr val="0070C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="1">
                        <a:solidFill>
                          <a:srgbClr val="0070C0"/>
                        </a:solidFill>
                      </a:rPr>
                      <a:t>Saldo da Balança Comercial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04335434597389"/>
                      <c:h val="9.8431155041376645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6-C54F-9046-A3D4-082280A897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'Previsoes e Gráficos (Penn)'!$N$5:$N$26</c:f>
              <c:numCache>
                <c:formatCode>[$$-45C]#,##0.00</c:formatCode>
                <c:ptCount val="22"/>
                <c:pt idx="0">
                  <c:v>-6520.3039619999981</c:v>
                </c:pt>
                <c:pt idx="1">
                  <c:v>-1235.7350169999991</c:v>
                </c:pt>
                <c:pt idx="2">
                  <c:v>-872.77222600000096</c:v>
                </c:pt>
                <c:pt idx="3">
                  <c:v>2683.6570569999967</c:v>
                </c:pt>
                <c:pt idx="4">
                  <c:v>13150.325491000003</c:v>
                </c:pt>
                <c:pt idx="5">
                  <c:v>24705.097853999992</c:v>
                </c:pt>
                <c:pt idx="6">
                  <c:v>33587.678897000005</c:v>
                </c:pt>
                <c:pt idx="7">
                  <c:v>45224.465080999988</c:v>
                </c:pt>
                <c:pt idx="8">
                  <c:v>46515.241409000009</c:v>
                </c:pt>
                <c:pt idx="9">
                  <c:v>40046.499781999999</c:v>
                </c:pt>
                <c:pt idx="10">
                  <c:v>24660.269300000014</c:v>
                </c:pt>
                <c:pt idx="11">
                  <c:v>25098.426483999996</c:v>
                </c:pt>
                <c:pt idx="12">
                  <c:v>20013.367656999995</c:v>
                </c:pt>
                <c:pt idx="13">
                  <c:v>29692.084728999995</c:v>
                </c:pt>
                <c:pt idx="14">
                  <c:v>18910.586167000001</c:v>
                </c:pt>
                <c:pt idx="15">
                  <c:v>2286.3301240000001</c:v>
                </c:pt>
                <c:pt idx="16">
                  <c:v>-4153.4420859999955</c:v>
                </c:pt>
                <c:pt idx="17">
                  <c:v>19512.087579999992</c:v>
                </c:pt>
                <c:pt idx="18">
                  <c:v>47646.285325000004</c:v>
                </c:pt>
                <c:pt idx="19">
                  <c:v>66989.724044999981</c:v>
                </c:pt>
                <c:pt idx="20">
                  <c:v>58033.423819000018</c:v>
                </c:pt>
                <c:pt idx="21">
                  <c:v>48035.547718999995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F-9046-A3D4-082280A89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723648"/>
        <c:axId val="349711528"/>
      </c:barChart>
      <c:lineChart>
        <c:grouping val="standard"/>
        <c:varyColors val="0"/>
        <c:ser>
          <c:idx val="0"/>
          <c:order val="0"/>
          <c:tx>
            <c:strRef>
              <c:f>'Previsoes e Gráficos (Penn)'!$K$4</c:f>
              <c:strCache>
                <c:ptCount val="1"/>
                <c:pt idx="0">
                  <c:v>Exportações</c:v>
                </c:pt>
              </c:strCache>
            </c:strRef>
          </c:tx>
          <c:spPr>
            <a:ln w="31750" cap="rnd">
              <a:solidFill>
                <a:srgbClr val="CE2200"/>
              </a:solidFill>
              <a:round/>
            </a:ln>
            <a:effectLst/>
          </c:spPr>
          <c:marker>
            <c:symbol val="none"/>
          </c:marker>
          <c:dLbls>
            <c:dLbl>
              <c:idx val="21"/>
              <c:layout>
                <c:manualLayout>
                  <c:x val="-1.4851483701227517E-2"/>
                  <c:y val="1.466274982670246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1" i="0" u="none" strike="noStrike" kern="1200" baseline="0">
                        <a:solidFill>
                          <a:srgbClr val="C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="1">
                        <a:solidFill>
                          <a:srgbClr val="C00000"/>
                        </a:solidFill>
                      </a:rPr>
                      <a:t> Exportações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C54F-9046-A3D4-082280A897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'Previsoes e Gráficos (Penn)'!$J$5:$J$26</c:f>
              <c:numCache>
                <c:formatCode>General</c:formatCod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numCache>
            </c:numRef>
          </c:cat>
          <c:val>
            <c:numRef>
              <c:f>'Previsoes e Gráficos (Penn)'!$K$5:$K$26</c:f>
              <c:numCache>
                <c:formatCode>[$$-45C]#,##0.00</c:formatCode>
                <c:ptCount val="22"/>
                <c:pt idx="0">
                  <c:v>51076.603548999999</c:v>
                </c:pt>
                <c:pt idx="1">
                  <c:v>47945.909310000003</c:v>
                </c:pt>
                <c:pt idx="2">
                  <c:v>55018.346483000001</c:v>
                </c:pt>
                <c:pt idx="3">
                  <c:v>58128.223219</c:v>
                </c:pt>
                <c:pt idx="4">
                  <c:v>60290.491129000002</c:v>
                </c:pt>
                <c:pt idx="5">
                  <c:v>72975.027453999995</c:v>
                </c:pt>
                <c:pt idx="6">
                  <c:v>96332.184410000002</c:v>
                </c:pt>
                <c:pt idx="7">
                  <c:v>118692.85654399999</c:v>
                </c:pt>
                <c:pt idx="8">
                  <c:v>137708.09675900001</c:v>
                </c:pt>
                <c:pt idx="9">
                  <c:v>160521.882755</c:v>
                </c:pt>
                <c:pt idx="10">
                  <c:v>197778.85808500001</c:v>
                </c:pt>
                <c:pt idx="11">
                  <c:v>152910.58038299999</c:v>
                </c:pt>
                <c:pt idx="12">
                  <c:v>201788.337035</c:v>
                </c:pt>
                <c:pt idx="13">
                  <c:v>255936.30685699999</c:v>
                </c:pt>
                <c:pt idx="14">
                  <c:v>242277.30718999999</c:v>
                </c:pt>
                <c:pt idx="15">
                  <c:v>241967.561759</c:v>
                </c:pt>
                <c:pt idx="16">
                  <c:v>224974.401228</c:v>
                </c:pt>
                <c:pt idx="17">
                  <c:v>190971.08733899999</c:v>
                </c:pt>
                <c:pt idx="18">
                  <c:v>185232.116301</c:v>
                </c:pt>
                <c:pt idx="19">
                  <c:v>217739.21846599999</c:v>
                </c:pt>
                <c:pt idx="20">
                  <c:v>239263.992681</c:v>
                </c:pt>
                <c:pt idx="21">
                  <c:v>225383.482468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4F-9046-A3D4-082280A89792}"/>
            </c:ext>
          </c:extLst>
        </c:ser>
        <c:ser>
          <c:idx val="1"/>
          <c:order val="1"/>
          <c:tx>
            <c:strRef>
              <c:f>'Previsoes e Gráficos (Penn)'!$L$4</c:f>
              <c:strCache>
                <c:ptCount val="1"/>
                <c:pt idx="0">
                  <c:v>Importações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21"/>
              <c:layout>
                <c:manualLayout>
                  <c:x val="-7.9641568601234829E-3"/>
                  <c:y val="4.9137530127899226E-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1" i="0" u="none" strike="noStrike" kern="1200" baseline="0">
                        <a:solidFill>
                          <a:srgbClr val="00B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="1">
                        <a:solidFill>
                          <a:srgbClr val="00B050"/>
                        </a:solidFill>
                      </a:rPr>
                      <a:t>Importações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C54F-9046-A3D4-082280A897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'Previsoes e Gráficos (Penn)'!$J$5:$J$26</c:f>
              <c:numCache>
                <c:formatCode>General</c:formatCod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numCache>
            </c:numRef>
          </c:cat>
          <c:val>
            <c:numRef>
              <c:f>'Previsoes e Gráficos (Penn)'!$L$5:$L$26</c:f>
              <c:numCache>
                <c:formatCode>[$$-45C]#,##0.00</c:formatCode>
                <c:ptCount val="22"/>
                <c:pt idx="0">
                  <c:v>57596.907510999998</c:v>
                </c:pt>
                <c:pt idx="1">
                  <c:v>49181.644327000002</c:v>
                </c:pt>
                <c:pt idx="2">
                  <c:v>55891.118709000002</c:v>
                </c:pt>
                <c:pt idx="3">
                  <c:v>55444.566162000003</c:v>
                </c:pt>
                <c:pt idx="4">
                  <c:v>47140.165637999999</c:v>
                </c:pt>
                <c:pt idx="5">
                  <c:v>48269.929600000003</c:v>
                </c:pt>
                <c:pt idx="6">
                  <c:v>62744.505512999996</c:v>
                </c:pt>
                <c:pt idx="7">
                  <c:v>73468.391463000007</c:v>
                </c:pt>
                <c:pt idx="8">
                  <c:v>91192.855349999998</c:v>
                </c:pt>
                <c:pt idx="9">
                  <c:v>120475.382973</c:v>
                </c:pt>
                <c:pt idx="10">
                  <c:v>173118.588785</c:v>
                </c:pt>
                <c:pt idx="11">
                  <c:v>127812.153899</c:v>
                </c:pt>
                <c:pt idx="12">
                  <c:v>181774.96937800001</c:v>
                </c:pt>
                <c:pt idx="13">
                  <c:v>226244.22212799999</c:v>
                </c:pt>
                <c:pt idx="14">
                  <c:v>223366.72102299999</c:v>
                </c:pt>
                <c:pt idx="15">
                  <c:v>239681.231635</c:v>
                </c:pt>
                <c:pt idx="16">
                  <c:v>229127.843314</c:v>
                </c:pt>
                <c:pt idx="17">
                  <c:v>171458.999759</c:v>
                </c:pt>
                <c:pt idx="18">
                  <c:v>137585.830976</c:v>
                </c:pt>
                <c:pt idx="19">
                  <c:v>150749.49442100001</c:v>
                </c:pt>
                <c:pt idx="20">
                  <c:v>181230.56886199999</c:v>
                </c:pt>
                <c:pt idx="21">
                  <c:v>177347.93474900001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4F-9046-A3D4-082280A897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9723648"/>
        <c:axId val="349711528"/>
      </c:lineChart>
      <c:catAx>
        <c:axId val="34972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9711528"/>
        <c:crosses val="autoZero"/>
        <c:auto val="1"/>
        <c:lblAlgn val="ctr"/>
        <c:lblOffset val="100"/>
        <c:noMultiLvlLbl val="0"/>
      </c:catAx>
      <c:valAx>
        <c:axId val="349711528"/>
        <c:scaling>
          <c:orientation val="minMax"/>
          <c:max val="3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Valores (em US$</a:t>
                </a:r>
                <a:r>
                  <a:rPr lang="pt-BR" baseline="0"/>
                  <a:t> milhões)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7.334963678212833E-3"/>
              <c:y val="0.165630678566306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[$$-45C]#,##0.00" sourceLinked="0"/>
        <c:majorTickMark val="none"/>
        <c:minorTickMark val="none"/>
        <c:tickLblPos val="nextTo"/>
        <c:spPr>
          <a:noFill/>
          <a:ln w="12700">
            <a:solidFill>
              <a:sysClr val="windowText" lastClr="000000">
                <a:lumMod val="75000"/>
                <a:lumOff val="2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9723648"/>
        <c:crosses val="autoZero"/>
        <c:crossBetween val="between"/>
        <c:majorUnit val="3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>
                <a:solidFill>
                  <a:schemeClr val="tx1">
                    <a:lumMod val="75000"/>
                    <a:lumOff val="25000"/>
                  </a:schemeClr>
                </a:solidFill>
              </a:rPr>
              <a:t>Evolução das Exportações Brasileiras</a:t>
            </a:r>
            <a:r>
              <a:rPr lang="pt-BR" sz="160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(1998-2019)</a:t>
            </a:r>
            <a:endParaRPr lang="pt-BR" sz="1600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layout>
        <c:manualLayout>
          <c:xMode val="edge"/>
          <c:yMode val="edge"/>
          <c:x val="1.5763342082239817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362739595897366"/>
          <c:y val="0.16241731710009139"/>
          <c:w val="0.85543201299680238"/>
          <c:h val="0.77056906709351047"/>
        </c:manualLayout>
      </c:layout>
      <c:lineChart>
        <c:grouping val="standard"/>
        <c:varyColors val="0"/>
        <c:ser>
          <c:idx val="0"/>
          <c:order val="0"/>
          <c:tx>
            <c:strRef>
              <c:f>'Previsoes e Gráficos (Penn)'!$K$4</c:f>
              <c:strCache>
                <c:ptCount val="1"/>
                <c:pt idx="0">
                  <c:v>Exportações</c:v>
                </c:pt>
              </c:strCache>
            </c:strRef>
          </c:tx>
          <c:spPr>
            <a:ln w="31750" cap="rnd">
              <a:solidFill>
                <a:sysClr val="windowText" lastClr="000000">
                  <a:lumMod val="75000"/>
                  <a:lumOff val="25000"/>
                </a:sys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'Previsoes e Gráficos (Penn)'!$J$5:$J$26</c:f>
              <c:numCache>
                <c:formatCode>General</c:formatCod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numCache>
            </c:numRef>
          </c:cat>
          <c:val>
            <c:numRef>
              <c:f>'Previsoes e Gráficos (Penn)'!$K$5:$K$26</c:f>
              <c:numCache>
                <c:formatCode>[$$-45C]#,##0.00</c:formatCode>
                <c:ptCount val="22"/>
                <c:pt idx="0">
                  <c:v>51076.603548999999</c:v>
                </c:pt>
                <c:pt idx="1">
                  <c:v>47945.909310000003</c:v>
                </c:pt>
                <c:pt idx="2">
                  <c:v>55018.346483000001</c:v>
                </c:pt>
                <c:pt idx="3">
                  <c:v>58128.223219</c:v>
                </c:pt>
                <c:pt idx="4">
                  <c:v>60290.491129000002</c:v>
                </c:pt>
                <c:pt idx="5">
                  <c:v>72975.027453999995</c:v>
                </c:pt>
                <c:pt idx="6">
                  <c:v>96332.184410000002</c:v>
                </c:pt>
                <c:pt idx="7">
                  <c:v>118692.85654399999</c:v>
                </c:pt>
                <c:pt idx="8">
                  <c:v>137708.09675900001</c:v>
                </c:pt>
                <c:pt idx="9">
                  <c:v>160521.882755</c:v>
                </c:pt>
                <c:pt idx="10">
                  <c:v>197778.85808500001</c:v>
                </c:pt>
                <c:pt idx="11">
                  <c:v>152910.58038299999</c:v>
                </c:pt>
                <c:pt idx="12">
                  <c:v>201788.337035</c:v>
                </c:pt>
                <c:pt idx="13">
                  <c:v>255936.30685699999</c:v>
                </c:pt>
                <c:pt idx="14">
                  <c:v>242277.30718999999</c:v>
                </c:pt>
                <c:pt idx="15">
                  <c:v>241967.561759</c:v>
                </c:pt>
                <c:pt idx="16">
                  <c:v>224974.401228</c:v>
                </c:pt>
                <c:pt idx="17">
                  <c:v>190971.08733899999</c:v>
                </c:pt>
                <c:pt idx="18">
                  <c:v>185232.116301</c:v>
                </c:pt>
                <c:pt idx="19">
                  <c:v>217739.21846599999</c:v>
                </c:pt>
                <c:pt idx="20">
                  <c:v>239263.992681</c:v>
                </c:pt>
                <c:pt idx="21">
                  <c:v>225383.482468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4A-014C-BDF8-BF6F65F521C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49723648"/>
        <c:axId val="349711528"/>
      </c:lineChart>
      <c:catAx>
        <c:axId val="34972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9711528"/>
        <c:crosses val="autoZero"/>
        <c:auto val="1"/>
        <c:lblAlgn val="ctr"/>
        <c:lblOffset val="100"/>
        <c:noMultiLvlLbl val="0"/>
      </c:catAx>
      <c:valAx>
        <c:axId val="349711528"/>
        <c:scaling>
          <c:orientation val="minMax"/>
          <c:max val="3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Valores (em US$</a:t>
                </a:r>
                <a:r>
                  <a:rPr lang="pt-BR" baseline="0"/>
                  <a:t> milhões)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7.334963678212833E-3"/>
              <c:y val="0.165630678566306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[$$-45C]#,##0.00" sourceLinked="0"/>
        <c:majorTickMark val="none"/>
        <c:minorTickMark val="none"/>
        <c:tickLblPos val="nextTo"/>
        <c:spPr>
          <a:noFill/>
          <a:ln w="12700">
            <a:solidFill>
              <a:sysClr val="windowText" lastClr="000000">
                <a:lumMod val="75000"/>
                <a:lumOff val="2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9723648"/>
        <c:crosses val="autoZero"/>
        <c:crossBetween val="between"/>
        <c:majorUnit val="3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chemeClr val="tx1"/>
                </a:solidFill>
              </a:rPr>
              <a:t>Variação no Comércio Total</a:t>
            </a:r>
          </a:p>
        </c:rich>
      </c:tx>
      <c:layout>
        <c:manualLayout>
          <c:xMode val="edge"/>
          <c:yMode val="edge"/>
          <c:x val="1.7915573053368266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'Previsoes e Gráficos (Média)'!$G$18</c:f>
              <c:strCache>
                <c:ptCount val="1"/>
                <c:pt idx="0">
                  <c:v>Variação no Comércio Total</c:v>
                </c:pt>
              </c:strCache>
            </c:strRef>
          </c:tx>
          <c:spPr>
            <a:solidFill>
              <a:srgbClr val="002060"/>
            </a:solidFill>
            <a:ln w="9525">
              <a:noFill/>
            </a:ln>
            <a:effectLst/>
          </c:spPr>
          <c:invertIfNegative val="0"/>
          <c:dPt>
            <c:idx val="22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ysClr val="window" lastClr="FFFFFF"/>
                </a:bgClr>
              </a:patt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2A5-1D47-8DB5-6D864393C78B}"/>
              </c:ext>
            </c:extLst>
          </c:dPt>
          <c:dPt>
            <c:idx val="23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ysClr val="window" lastClr="FFFFFF"/>
                </a:bgClr>
              </a:patt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2A5-1D47-8DB5-6D864393C78B}"/>
              </c:ext>
            </c:extLst>
          </c:dPt>
          <c:dLbls>
            <c:dLbl>
              <c:idx val="0"/>
              <c:layout>
                <c:manualLayout>
                  <c:x val="9.3196644920782688E-3"/>
                  <c:y val="5.134788189987162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2A5-1D47-8DB5-6D864393C78B}"/>
                </c:ext>
              </c:extLst>
            </c:dLbl>
            <c:dLbl>
              <c:idx val="8"/>
              <c:layout>
                <c:manualLayout>
                  <c:x val="1.863932898415657E-3"/>
                  <c:y val="-1.283697047496790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A5-1D47-8DB5-6D864393C78B}"/>
                </c:ext>
              </c:extLst>
            </c:dLbl>
            <c:dLbl>
              <c:idx val="19"/>
              <c:layout>
                <c:manualLayout>
                  <c:x val="-1.1183597390493943E-2"/>
                  <c:y val="5.134788189987115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2A5-1D47-8DB5-6D864393C78B}"/>
                </c:ext>
              </c:extLst>
            </c:dLbl>
            <c:dLbl>
              <c:idx val="20"/>
              <c:layout>
                <c:manualLayout>
                  <c:x val="9.3196644920782844E-3"/>
                  <c:y val="-4.7068348003976351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2A5-1D47-8DB5-6D864393C7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'Previsoes e Gráficos (Média)'!$F$19:$F$42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'Previsoes e Gráficos (Média)'!$G$19:$G$42</c:f>
              <c:numCache>
                <c:formatCode>0.00%</c:formatCode>
                <c:ptCount val="24"/>
                <c:pt idx="0">
                  <c:v>-8.388673916079159E-2</c:v>
                </c:pt>
                <c:pt idx="1">
                  <c:v>-0.12099141667329572</c:v>
                </c:pt>
                <c:pt idx="2">
                  <c:v>3.9809561983678243E-2</c:v>
                </c:pt>
                <c:pt idx="3">
                  <c:v>-3.7120108098245952E-2</c:v>
                </c:pt>
                <c:pt idx="4">
                  <c:v>-0.12663300836771485</c:v>
                </c:pt>
                <c:pt idx="5">
                  <c:v>-1.2824019449626967E-2</c:v>
                </c:pt>
                <c:pt idx="6">
                  <c:v>0.19000873327787571</c:v>
                </c:pt>
                <c:pt idx="7">
                  <c:v>0.11617228925503365</c:v>
                </c:pt>
                <c:pt idx="8">
                  <c:v>0.12341322807257149</c:v>
                </c:pt>
                <c:pt idx="9">
                  <c:v>0.1890468304148194</c:v>
                </c:pt>
                <c:pt idx="10">
                  <c:v>0.26106359014399572</c:v>
                </c:pt>
                <c:pt idx="11">
                  <c:v>-0.2877813120888093</c:v>
                </c:pt>
                <c:pt idx="12">
                  <c:v>0.30745281049413675</c:v>
                </c:pt>
                <c:pt idx="13">
                  <c:v>0.18038316710345725</c:v>
                </c:pt>
                <c:pt idx="14">
                  <c:v>-8.7580544119102322E-2</c:v>
                </c:pt>
                <c:pt idx="15">
                  <c:v>-2.3348838221900148E-2</c:v>
                </c:pt>
                <c:pt idx="16">
                  <c:v>-0.11398570534663621</c:v>
                </c:pt>
                <c:pt idx="17">
                  <c:v>-0.27882496394011314</c:v>
                </c:pt>
                <c:pt idx="18">
                  <c:v>-0.16200578383245856</c:v>
                </c:pt>
                <c:pt idx="19">
                  <c:v>0.10876668187363858</c:v>
                </c:pt>
                <c:pt idx="20">
                  <c:v>9.9887048798966038E-2</c:v>
                </c:pt>
                <c:pt idx="21">
                  <c:v>-5.7000000000000002E-2</c:v>
                </c:pt>
                <c:pt idx="22">
                  <c:v>-0.34378500000000001</c:v>
                </c:pt>
                <c:pt idx="23">
                  <c:v>8.4940000000000002E-2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A5-1D47-8DB5-6D864393C7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0"/>
        <c:overlap val="-27"/>
        <c:axId val="349713488"/>
        <c:axId val="349714664"/>
      </c:barChart>
      <c:catAx>
        <c:axId val="34971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rgbClr val="1E1E1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9714664"/>
        <c:crosses val="autoZero"/>
        <c:auto val="1"/>
        <c:lblAlgn val="ctr"/>
        <c:lblOffset val="100"/>
        <c:noMultiLvlLbl val="0"/>
      </c:catAx>
      <c:valAx>
        <c:axId val="349714664"/>
        <c:scaling>
          <c:orientation val="minMax"/>
          <c:min val="-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12700">
            <a:solidFill>
              <a:srgbClr val="1E1E1E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971348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image" Target="../media/image3.png"/><Relationship Id="rId1" Type="http://schemas.openxmlformats.org/officeDocument/2006/relationships/chart" Target="../charts/chart12.xml"/><Relationship Id="rId4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781050</xdr:colOff>
      <xdr:row>40</xdr:row>
      <xdr:rowOff>196850</xdr:rowOff>
    </xdr:from>
    <xdr:to>
      <xdr:col>8</xdr:col>
      <xdr:colOff>1066800</xdr:colOff>
      <xdr:row>64</xdr:row>
      <xdr:rowOff>25400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2082CE-09FD-1247-8C2E-1E703DC2DD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17</xdr:row>
      <xdr:rowOff>38100</xdr:rowOff>
    </xdr:from>
    <xdr:to>
      <xdr:col>10</xdr:col>
      <xdr:colOff>717550</xdr:colOff>
      <xdr:row>36</xdr:row>
      <xdr:rowOff>158750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BC74827-0A64-8F47-8AB4-D4E64EE9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762000</xdr:colOff>
      <xdr:row>40</xdr:row>
      <xdr:rowOff>127000</xdr:rowOff>
    </xdr:from>
    <xdr:to>
      <xdr:col>11</xdr:col>
      <xdr:colOff>444500</xdr:colOff>
      <xdr:row>62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490B05-A163-4049-8D05-2DADBAE21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29</xdr:row>
      <xdr:rowOff>12700</xdr:rowOff>
    </xdr:from>
    <xdr:to>
      <xdr:col>7</xdr:col>
      <xdr:colOff>635000</xdr:colOff>
      <xdr:row>39</xdr:row>
      <xdr:rowOff>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DD416A20-AD08-0341-998F-3678EEEF06D0}"/>
            </a:ext>
          </a:extLst>
        </xdr:cNvPr>
        <xdr:cNvSpPr txBox="1"/>
      </xdr:nvSpPr>
      <xdr:spPr>
        <a:xfrm>
          <a:off x="4854864" y="6004791"/>
          <a:ext cx="3850409" cy="225020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= 0,589x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+ 0,938x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- 0,119x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/>
            <a:t>y</a:t>
          </a:r>
          <a:r>
            <a:rPr lang="pt-BR" sz="1100" baseline="0"/>
            <a:t> = Crescimento do Comércio Total Brasileiro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pt-BR" sz="1100" baseline="0"/>
            <a:t>: Crescimento do PIB Brasileiro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pt-BR" sz="1100" baseline="0"/>
            <a:t>: Crescimento do PIB Mundial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pt-BR" sz="1100" baseline="0"/>
            <a:t>: Ano de Crise? (1 ou 0)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aseline="0"/>
            <a:t>Significâncias: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pt-BR" sz="1100"/>
            <a:t>:</a:t>
          </a:r>
          <a:r>
            <a:rPr lang="pt-BR" sz="1100" baseline="0"/>
            <a:t> P-Valor=0,00484	Desvio-Padrão: 0,313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pt-BR" sz="1100"/>
            <a:t>:</a:t>
          </a:r>
          <a:r>
            <a:rPr lang="pt-BR" sz="1100" baseline="0"/>
            <a:t> P-Valor=0,00168	Desvio-Padrão: 0,336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pt-BR" sz="1100"/>
            <a:t>:</a:t>
          </a:r>
          <a:r>
            <a:rPr lang="pt-BR" sz="1100" baseline="0"/>
            <a:t> P-Valor=0,18154	Desvio-Padrão: 0,156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pt-BR" sz="1100" baseline="0"/>
            <a:t> e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aseline="0"/>
            <a:t>são </a:t>
          </a:r>
          <a:r>
            <a:rPr lang="pt-BR" sz="1100" b="1" baseline="0"/>
            <a:t>moderadamente significativos</a:t>
          </a:r>
          <a:r>
            <a:rPr lang="pt-BR" sz="1100" b="0" baseline="0"/>
            <a:t> (pv &lt; 0,05)</a:t>
          </a:r>
          <a:endParaRPr lang="pt-BR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/>
        </a:p>
      </xdr:txBody>
    </xdr:sp>
    <xdr:clientData/>
  </xdr:twoCellAnchor>
  <xdr:twoCellAnchor>
    <xdr:from>
      <xdr:col>14</xdr:col>
      <xdr:colOff>371997</xdr:colOff>
      <xdr:row>4</xdr:row>
      <xdr:rowOff>108384</xdr:rowOff>
    </xdr:from>
    <xdr:to>
      <xdr:col>26</xdr:col>
      <xdr:colOff>653693</xdr:colOff>
      <xdr:row>32</xdr:row>
      <xdr:rowOff>136274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E07FE88-BA55-1347-AC86-F96BA2876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78154</xdr:colOff>
      <xdr:row>31</xdr:row>
      <xdr:rowOff>136769</xdr:rowOff>
    </xdr:from>
    <xdr:to>
      <xdr:col>26</xdr:col>
      <xdr:colOff>96227</xdr:colOff>
      <xdr:row>59</xdr:row>
      <xdr:rowOff>208573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E69864F-9C68-614B-A213-9A2D5DC831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151816</xdr:colOff>
      <xdr:row>30</xdr:row>
      <xdr:rowOff>161159</xdr:rowOff>
    </xdr:from>
    <xdr:to>
      <xdr:col>13</xdr:col>
      <xdr:colOff>1007241</xdr:colOff>
      <xdr:row>44</xdr:row>
      <xdr:rowOff>116782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707F8F5-B65D-6D42-8900-5EAE3F80D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430009</xdr:colOff>
      <xdr:row>30</xdr:row>
      <xdr:rowOff>7650</xdr:rowOff>
    </xdr:from>
    <xdr:to>
      <xdr:col>27</xdr:col>
      <xdr:colOff>135466</xdr:colOff>
      <xdr:row>58</xdr:row>
      <xdr:rowOff>108110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80C2203-4C5E-D141-86CD-36C7F236C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756253</xdr:colOff>
      <xdr:row>2</xdr:row>
      <xdr:rowOff>84939</xdr:rowOff>
    </xdr:from>
    <xdr:to>
      <xdr:col>27</xdr:col>
      <xdr:colOff>191283</xdr:colOff>
      <xdr:row>30</xdr:row>
      <xdr:rowOff>159721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E51A5E9-4A4E-FC4D-A5DC-D42618FC9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63500</xdr:colOff>
      <xdr:row>31</xdr:row>
      <xdr:rowOff>12700</xdr:rowOff>
    </xdr:from>
    <xdr:to>
      <xdr:col>7</xdr:col>
      <xdr:colOff>1244600</xdr:colOff>
      <xdr:row>41</xdr:row>
      <xdr:rowOff>0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4006639F-16E2-594F-B19A-F67C7602506C}"/>
            </a:ext>
          </a:extLst>
        </xdr:cNvPr>
        <xdr:cNvSpPr txBox="1"/>
      </xdr:nvSpPr>
      <xdr:spPr>
        <a:xfrm>
          <a:off x="889000" y="10426700"/>
          <a:ext cx="3581400" cy="2273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= 4,463x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+ 1,406x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- 0,137x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/>
            <a:t>y</a:t>
          </a:r>
          <a:r>
            <a:rPr lang="pt-BR" sz="1100" baseline="0"/>
            <a:t> = Crescimento do Comércio Total Brasileiro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pt-BR" sz="1100" baseline="0"/>
            <a:t>: Crescimento do PIB Brasileiro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pt-BR" sz="1100" baseline="0"/>
            <a:t>: Crescimento do PIB Mundial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pt-BR" sz="1100" baseline="0"/>
            <a:t>: Ano de Crise? (1 ou 0)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aseline="0"/>
            <a:t>Significâncias: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pt-BR" sz="1100"/>
            <a:t>:</a:t>
          </a:r>
          <a:r>
            <a:rPr lang="pt-BR" sz="1100" baseline="0"/>
            <a:t> P-Valor=0,0000002	Desvio-Padrão: 0,740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pt-BR" sz="1100"/>
            <a:t>:</a:t>
          </a:r>
          <a:r>
            <a:rPr lang="pt-BR" sz="1100" baseline="0"/>
            <a:t> P-Valor=0,001582	Desvio-Padrão: 2,034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pt-BR" sz="1100"/>
            <a:t>:</a:t>
          </a:r>
          <a:r>
            <a:rPr lang="pt-BR" sz="1100" baseline="0"/>
            <a:t> P-Valor=0,102555	Desvio-Padrão: 0,205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pt-BR" sz="1100" baseline="0"/>
            <a:t> é </a:t>
          </a:r>
          <a:r>
            <a:rPr lang="pt-BR" sz="1100" b="1" baseline="0"/>
            <a:t>fortemente signficativo</a:t>
          </a:r>
          <a:r>
            <a:rPr lang="pt-BR" sz="1100" b="0" baseline="0"/>
            <a:t> (pv &lt; 0,001)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aseline="0"/>
            <a:t>é </a:t>
          </a:r>
          <a:r>
            <a:rPr lang="pt-BR" sz="1100" b="1" baseline="0"/>
            <a:t>moderadamente significativo</a:t>
          </a:r>
          <a:r>
            <a:rPr lang="pt-BR" sz="1100" b="0" baseline="0"/>
            <a:t> (pv &lt; 0,05)</a:t>
          </a:r>
          <a:endParaRPr lang="pt-BR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/>
        </a:p>
      </xdr:txBody>
    </xdr:sp>
    <xdr:clientData/>
  </xdr:twoCellAnchor>
  <xdr:twoCellAnchor>
    <xdr:from>
      <xdr:col>15</xdr:col>
      <xdr:colOff>541866</xdr:colOff>
      <xdr:row>60</xdr:row>
      <xdr:rowOff>71965</xdr:rowOff>
    </xdr:from>
    <xdr:to>
      <xdr:col>27</xdr:col>
      <xdr:colOff>643467</xdr:colOff>
      <xdr:row>81</xdr:row>
      <xdr:rowOff>135467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9EB3891-ECF9-994B-930A-685AD7D6F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</xdr:colOff>
      <xdr:row>83</xdr:row>
      <xdr:rowOff>0</xdr:rowOff>
    </xdr:from>
    <xdr:to>
      <xdr:col>28</xdr:col>
      <xdr:colOff>101601</xdr:colOff>
      <xdr:row>104</xdr:row>
      <xdr:rowOff>63502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28F42D9-AEF9-7740-A672-C393CD26D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26</xdr:row>
      <xdr:rowOff>12700</xdr:rowOff>
    </xdr:from>
    <xdr:to>
      <xdr:col>3</xdr:col>
      <xdr:colOff>1244600</xdr:colOff>
      <xdr:row>36</xdr:row>
      <xdr:rowOff>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32C31A3D-6BD3-B545-9BBB-8DD85FB9954B}"/>
            </a:ext>
          </a:extLst>
        </xdr:cNvPr>
        <xdr:cNvSpPr txBox="1"/>
      </xdr:nvSpPr>
      <xdr:spPr>
        <a:xfrm>
          <a:off x="889000" y="5270500"/>
          <a:ext cx="3581400" cy="2273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= 0,589x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+ 0,938x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- 0,119x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/>
            <a:t>y</a:t>
          </a:r>
          <a:r>
            <a:rPr lang="pt-BR" sz="1100" baseline="0"/>
            <a:t> = Crescimento do Comércio Total Brasileiro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pt-BR" sz="1100" baseline="0"/>
            <a:t>: Crescimento do PIB Brasileiro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pt-BR" sz="1100" baseline="0"/>
            <a:t>: Crescimento do PIB Mundial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pt-BR" sz="1100" baseline="0"/>
            <a:t>: Ano de Crise? (1 ou 0)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aseline="0"/>
            <a:t>Significâncias: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pt-BR" sz="1100"/>
            <a:t>:</a:t>
          </a:r>
          <a:r>
            <a:rPr lang="pt-BR" sz="1100" baseline="0"/>
            <a:t> P-Valor=0,00484	Desvio-Padrão: 0,313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pt-BR" sz="1100"/>
            <a:t>:</a:t>
          </a:r>
          <a:r>
            <a:rPr lang="pt-BR" sz="1100" baseline="0"/>
            <a:t> P-Valor=0,00168	Desvio-Padrão: 0,336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pt-BR" sz="1100"/>
            <a:t>:</a:t>
          </a:r>
          <a:r>
            <a:rPr lang="pt-BR" sz="1100" baseline="0"/>
            <a:t> P-Valor=0,18154	Desvio-Padrão: 0,156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pt-BR" sz="1100" baseline="0"/>
            <a:t> e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aseline="0"/>
            <a:t>são </a:t>
          </a:r>
          <a:r>
            <a:rPr lang="pt-BR" sz="1100" b="1" baseline="0"/>
            <a:t>moderadamente significativos</a:t>
          </a:r>
          <a:r>
            <a:rPr lang="pt-BR" sz="1100" b="0" baseline="0"/>
            <a:t> (pv &lt; 0,05)</a:t>
          </a:r>
          <a:endParaRPr lang="pt-BR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/>
        </a:p>
      </xdr:txBody>
    </xdr:sp>
    <xdr:clientData/>
  </xdr:twoCellAnchor>
  <xdr:twoCellAnchor>
    <xdr:from>
      <xdr:col>4</xdr:col>
      <xdr:colOff>196850</xdr:colOff>
      <xdr:row>43</xdr:row>
      <xdr:rowOff>6350</xdr:rowOff>
    </xdr:from>
    <xdr:to>
      <xdr:col>12</xdr:col>
      <xdr:colOff>781538</xdr:colOff>
      <xdr:row>72</xdr:row>
      <xdr:rowOff>39077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51484F5-EC2B-CA43-B92E-181670679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782304</xdr:colOff>
      <xdr:row>42</xdr:row>
      <xdr:rowOff>147461</xdr:rowOff>
    </xdr:from>
    <xdr:to>
      <xdr:col>24</xdr:col>
      <xdr:colOff>360616</xdr:colOff>
      <xdr:row>69</xdr:row>
      <xdr:rowOff>194890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C21F1E-D4D2-6642-BFD0-2D7E83B87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63500</xdr:colOff>
      <xdr:row>50</xdr:row>
      <xdr:rowOff>12700</xdr:rowOff>
    </xdr:from>
    <xdr:to>
      <xdr:col>3</xdr:col>
      <xdr:colOff>1244600</xdr:colOff>
      <xdr:row>60</xdr:row>
      <xdr:rowOff>0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11EE96F0-CF3F-2146-B792-3A3AA854C07F}"/>
            </a:ext>
          </a:extLst>
        </xdr:cNvPr>
        <xdr:cNvSpPr txBox="1"/>
      </xdr:nvSpPr>
      <xdr:spPr>
        <a:xfrm>
          <a:off x="889000" y="10426700"/>
          <a:ext cx="3581400" cy="2273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= 4,463x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+ 1,406x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- 0,137x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/>
            <a:t>y</a:t>
          </a:r>
          <a:r>
            <a:rPr lang="pt-BR" sz="1100" baseline="0"/>
            <a:t> = Crescimento do Comércio Total Brasileiro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pt-BR" sz="1100" baseline="0"/>
            <a:t>: Crescimento do PIB Brasileiro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pt-BR" sz="1100" baseline="0"/>
            <a:t>: Crescimento do PIB Mundial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pt-BR" sz="1100" baseline="0"/>
            <a:t>: Ano de Crise? (1 ou 0)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aseline="0"/>
            <a:t>Significâncias: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pt-BR" sz="1100"/>
            <a:t>:</a:t>
          </a:r>
          <a:r>
            <a:rPr lang="pt-BR" sz="1100" baseline="0"/>
            <a:t> P-Valor=0,0000002	Desvio-Padrão: 0,740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pt-BR" sz="1100"/>
            <a:t>:</a:t>
          </a:r>
          <a:r>
            <a:rPr lang="pt-BR" sz="1100" baseline="0"/>
            <a:t> P-Valor=0,001582	Desvio-Padrão: 2,034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pt-BR" sz="1100"/>
            <a:t>:</a:t>
          </a:r>
          <a:r>
            <a:rPr lang="pt-BR" sz="1100" baseline="0"/>
            <a:t> P-Valor=0,102555	Desvio-Padrão: 0,205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pt-BR" sz="1100" baseline="0"/>
            <a:t> é </a:t>
          </a:r>
          <a:r>
            <a:rPr lang="pt-BR" sz="1100" b="1" baseline="0"/>
            <a:t>fortemente signficativo</a:t>
          </a:r>
          <a:r>
            <a:rPr lang="pt-BR" sz="1100" b="0" baseline="0"/>
            <a:t> (pv &lt; 0,001)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aseline="0"/>
            <a:t>é </a:t>
          </a:r>
          <a:r>
            <a:rPr lang="pt-BR" sz="1100" b="1" baseline="0"/>
            <a:t>moderadamente significativo</a:t>
          </a:r>
          <a:r>
            <a:rPr lang="pt-BR" sz="1100" b="0" baseline="0"/>
            <a:t> (pv &lt; 0,05)</a:t>
          </a:r>
          <a:endParaRPr lang="pt-BR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/>
        </a:p>
      </xdr:txBody>
    </xdr:sp>
    <xdr:clientData/>
  </xdr:twoCellAnchor>
  <xdr:twoCellAnchor editAs="oneCell">
    <xdr:from>
      <xdr:col>12</xdr:col>
      <xdr:colOff>909383</xdr:colOff>
      <xdr:row>69</xdr:row>
      <xdr:rowOff>141111</xdr:rowOff>
    </xdr:from>
    <xdr:to>
      <xdr:col>23</xdr:col>
      <xdr:colOff>744614</xdr:colOff>
      <xdr:row>100</xdr:row>
      <xdr:rowOff>125432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3BB13429-8787-1E40-A177-0069653B3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26883" y="14669911"/>
          <a:ext cx="9601531" cy="632162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</xdr:colOff>
      <xdr:row>0</xdr:row>
      <xdr:rowOff>31750</xdr:rowOff>
    </xdr:from>
    <xdr:to>
      <xdr:col>17</xdr:col>
      <xdr:colOff>660400</xdr:colOff>
      <xdr:row>23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D39BD2-8C1F-3142-BC63-023872509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26</xdr:row>
      <xdr:rowOff>0</xdr:rowOff>
    </xdr:from>
    <xdr:to>
      <xdr:col>14</xdr:col>
      <xdr:colOff>343419</xdr:colOff>
      <xdr:row>49</xdr:row>
      <xdr:rowOff>160698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686F8A4-4024-2C45-852F-B02DD0AB8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08800" y="5283200"/>
          <a:ext cx="6947419" cy="483429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354262</xdr:colOff>
      <xdr:row>11</xdr:row>
      <xdr:rowOff>18713</xdr:rowOff>
    </xdr:from>
    <xdr:to>
      <xdr:col>16</xdr:col>
      <xdr:colOff>40105</xdr:colOff>
      <xdr:row>33</xdr:row>
      <xdr:rowOff>133684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D21651-A9D7-E341-8C98-1775F7C84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0</xdr:colOff>
      <xdr:row>11</xdr:row>
      <xdr:rowOff>26737</xdr:rowOff>
    </xdr:from>
    <xdr:to>
      <xdr:col>24</xdr:col>
      <xdr:colOff>619428</xdr:colOff>
      <xdr:row>33</xdr:row>
      <xdr:rowOff>13368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72F94ED-8DD0-E547-8A18-37955FF3AB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0181" b="1672"/>
        <a:stretch/>
      </xdr:blipFill>
      <xdr:spPr>
        <a:xfrm>
          <a:off x="23702211" y="2312737"/>
          <a:ext cx="8052270" cy="4398210"/>
        </a:xfrm>
        <a:prstGeom prst="rect">
          <a:avLst/>
        </a:prstGeom>
      </xdr:spPr>
    </xdr:pic>
    <xdr:clientData/>
  </xdr:twoCellAnchor>
  <xdr:twoCellAnchor>
    <xdr:from>
      <xdr:col>18</xdr:col>
      <xdr:colOff>148724</xdr:colOff>
      <xdr:row>11</xdr:row>
      <xdr:rowOff>159573</xdr:rowOff>
    </xdr:from>
    <xdr:to>
      <xdr:col>18</xdr:col>
      <xdr:colOff>148724</xdr:colOff>
      <xdr:row>32</xdr:row>
      <xdr:rowOff>23720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56F18AC8-EB37-F742-BC55-CD5E52C8773A}"/>
            </a:ext>
          </a:extLst>
        </xdr:cNvPr>
        <xdr:cNvCxnSpPr>
          <a:cxnSpLocks/>
        </xdr:cNvCxnSpPr>
      </xdr:nvCxnSpPr>
      <xdr:spPr>
        <a:xfrm>
          <a:off x="26247224" y="2470973"/>
          <a:ext cx="0" cy="4131347"/>
        </a:xfrm>
        <a:prstGeom prst="line">
          <a:avLst/>
        </a:prstGeom>
        <a:ln w="19050">
          <a:solidFill>
            <a:schemeClr val="bg1">
              <a:lumMod val="8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799820</xdr:colOff>
      <xdr:row>12</xdr:row>
      <xdr:rowOff>5847</xdr:rowOff>
    </xdr:from>
    <xdr:to>
      <xdr:col>19</xdr:col>
      <xdr:colOff>799820</xdr:colOff>
      <xdr:row>32</xdr:row>
      <xdr:rowOff>23720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8864F51A-10AF-584F-BEA0-67E32125F306}"/>
            </a:ext>
          </a:extLst>
        </xdr:cNvPr>
        <xdr:cNvCxnSpPr>
          <a:cxnSpLocks/>
        </xdr:cNvCxnSpPr>
      </xdr:nvCxnSpPr>
      <xdr:spPr>
        <a:xfrm>
          <a:off x="27723820" y="2520447"/>
          <a:ext cx="0" cy="4081873"/>
        </a:xfrm>
        <a:prstGeom prst="line">
          <a:avLst/>
        </a:prstGeom>
        <a:ln w="19050">
          <a:solidFill>
            <a:schemeClr val="bg1">
              <a:lumMod val="8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245100</xdr:colOff>
      <xdr:row>11</xdr:row>
      <xdr:rowOff>146205</xdr:rowOff>
    </xdr:from>
    <xdr:to>
      <xdr:col>22</xdr:col>
      <xdr:colOff>245100</xdr:colOff>
      <xdr:row>32</xdr:row>
      <xdr:rowOff>10352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2872A6AF-2B4B-D14E-8868-92E381439C3D}"/>
            </a:ext>
          </a:extLst>
        </xdr:cNvPr>
        <xdr:cNvCxnSpPr>
          <a:cxnSpLocks/>
        </xdr:cNvCxnSpPr>
      </xdr:nvCxnSpPr>
      <xdr:spPr>
        <a:xfrm>
          <a:off x="29645600" y="2457605"/>
          <a:ext cx="0" cy="4131347"/>
        </a:xfrm>
        <a:prstGeom prst="line">
          <a:avLst/>
        </a:prstGeom>
        <a:ln w="19050">
          <a:solidFill>
            <a:schemeClr val="bg1">
              <a:lumMod val="8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609988</xdr:colOff>
      <xdr:row>11</xdr:row>
      <xdr:rowOff>146205</xdr:rowOff>
    </xdr:from>
    <xdr:to>
      <xdr:col>17</xdr:col>
      <xdr:colOff>748632</xdr:colOff>
      <xdr:row>14</xdr:row>
      <xdr:rowOff>59575</xdr:rowOff>
    </xdr:to>
    <xdr:sp macro="" textlink="">
      <xdr:nvSpPr>
        <xdr:cNvPr id="7" name="CaixaDeTexto 22">
          <a:extLst>
            <a:ext uri="{FF2B5EF4-FFF2-40B4-BE49-F238E27FC236}">
              <a16:creationId xmlns:a16="http://schemas.microsoft.com/office/drawing/2014/main" id="{84D0487A-AE8A-794C-BDE7-5F9A11CC603E}"/>
            </a:ext>
          </a:extLst>
        </xdr:cNvPr>
        <xdr:cNvSpPr txBox="1"/>
      </xdr:nvSpPr>
      <xdr:spPr>
        <a:xfrm>
          <a:off x="24257388" y="2457605"/>
          <a:ext cx="1497544" cy="52297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</a:rPr>
            <a:t>1870-1914:</a:t>
          </a:r>
        </a:p>
        <a:p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</a:rPr>
            <a:t>Começo da Industrialização e Integração Mundial</a:t>
          </a:r>
        </a:p>
      </xdr:txBody>
    </xdr:sp>
    <xdr:clientData/>
  </xdr:twoCellAnchor>
  <xdr:twoCellAnchor>
    <xdr:from>
      <xdr:col>16</xdr:col>
      <xdr:colOff>668228</xdr:colOff>
      <xdr:row>11</xdr:row>
      <xdr:rowOff>146205</xdr:rowOff>
    </xdr:from>
    <xdr:to>
      <xdr:col>16</xdr:col>
      <xdr:colOff>668228</xdr:colOff>
      <xdr:row>32</xdr:row>
      <xdr:rowOff>10352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44950E78-99C4-7549-A9DF-655F934ED8EC}"/>
            </a:ext>
          </a:extLst>
        </xdr:cNvPr>
        <xdr:cNvCxnSpPr>
          <a:cxnSpLocks/>
        </xdr:cNvCxnSpPr>
      </xdr:nvCxnSpPr>
      <xdr:spPr>
        <a:xfrm>
          <a:off x="24315628" y="2457605"/>
          <a:ext cx="0" cy="4131347"/>
        </a:xfrm>
        <a:prstGeom prst="line">
          <a:avLst/>
        </a:prstGeom>
        <a:ln w="19050">
          <a:solidFill>
            <a:schemeClr val="bg1">
              <a:lumMod val="8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81995</xdr:colOff>
      <xdr:row>11</xdr:row>
      <xdr:rowOff>159573</xdr:rowOff>
    </xdr:from>
    <xdr:to>
      <xdr:col>19</xdr:col>
      <xdr:colOff>390828</xdr:colOff>
      <xdr:row>15</xdr:row>
      <xdr:rowOff>3799</xdr:rowOff>
    </xdr:to>
    <xdr:sp macro="" textlink="">
      <xdr:nvSpPr>
        <xdr:cNvPr id="9" name="CaixaDeTexto 24">
          <a:extLst>
            <a:ext uri="{FF2B5EF4-FFF2-40B4-BE49-F238E27FC236}">
              <a16:creationId xmlns:a16="http://schemas.microsoft.com/office/drawing/2014/main" id="{0650C1AF-3CAB-2943-A900-C29B2709471A}"/>
            </a:ext>
          </a:extLst>
        </xdr:cNvPr>
        <xdr:cNvSpPr txBox="1"/>
      </xdr:nvSpPr>
      <xdr:spPr>
        <a:xfrm>
          <a:off x="26180495" y="2470973"/>
          <a:ext cx="1134333" cy="65702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</a:rPr>
            <a:t>1914-1945:</a:t>
          </a:r>
        </a:p>
        <a:p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</a:rPr>
            <a:t>1ª Guerra Mundial, Entre Guerras e </a:t>
          </a:r>
        </a:p>
        <a:p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</a:rPr>
            <a:t>2ª Guerra Mundial</a:t>
          </a:r>
        </a:p>
      </xdr:txBody>
    </xdr:sp>
    <xdr:clientData/>
  </xdr:twoCellAnchor>
  <xdr:twoCellAnchor>
    <xdr:from>
      <xdr:col>19</xdr:col>
      <xdr:colOff>734434</xdr:colOff>
      <xdr:row>11</xdr:row>
      <xdr:rowOff>159573</xdr:rowOff>
    </xdr:from>
    <xdr:to>
      <xdr:col>21</xdr:col>
      <xdr:colOff>214417</xdr:colOff>
      <xdr:row>13</xdr:row>
      <xdr:rowOff>127852</xdr:rowOff>
    </xdr:to>
    <xdr:sp macro="" textlink="">
      <xdr:nvSpPr>
        <xdr:cNvPr id="10" name="CaixaDeTexto 25">
          <a:extLst>
            <a:ext uri="{FF2B5EF4-FFF2-40B4-BE49-F238E27FC236}">
              <a16:creationId xmlns:a16="http://schemas.microsoft.com/office/drawing/2014/main" id="{06B08C24-99A0-6348-AA0D-A012F7E9AB95}"/>
            </a:ext>
          </a:extLst>
        </xdr:cNvPr>
        <xdr:cNvSpPr txBox="1"/>
      </xdr:nvSpPr>
      <xdr:spPr>
        <a:xfrm>
          <a:off x="27658434" y="2470973"/>
          <a:ext cx="1130983" cy="37467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</a:rPr>
            <a:t>1945-1989:</a:t>
          </a:r>
        </a:p>
        <a:p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</a:rPr>
            <a:t>Período Pós-Guerra</a:t>
          </a:r>
        </a:p>
      </xdr:txBody>
    </xdr:sp>
    <xdr:clientData/>
  </xdr:twoCellAnchor>
  <xdr:twoCellAnchor>
    <xdr:from>
      <xdr:col>23</xdr:col>
      <xdr:colOff>311606</xdr:colOff>
      <xdr:row>11</xdr:row>
      <xdr:rowOff>146205</xdr:rowOff>
    </xdr:from>
    <xdr:to>
      <xdr:col>23</xdr:col>
      <xdr:colOff>311606</xdr:colOff>
      <xdr:row>32</xdr:row>
      <xdr:rowOff>10352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8082A041-B561-AC4A-9D67-F6B16545342B}"/>
            </a:ext>
          </a:extLst>
        </xdr:cNvPr>
        <xdr:cNvCxnSpPr>
          <a:cxnSpLocks/>
        </xdr:cNvCxnSpPr>
      </xdr:nvCxnSpPr>
      <xdr:spPr>
        <a:xfrm>
          <a:off x="30537606" y="2457605"/>
          <a:ext cx="0" cy="4131347"/>
        </a:xfrm>
        <a:prstGeom prst="line">
          <a:avLst/>
        </a:prstGeom>
        <a:ln w="19050">
          <a:solidFill>
            <a:schemeClr val="bg1">
              <a:lumMod val="8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185295</xdr:colOff>
      <xdr:row>11</xdr:row>
      <xdr:rowOff>146205</xdr:rowOff>
    </xdr:from>
    <xdr:to>
      <xdr:col>23</xdr:col>
      <xdr:colOff>494126</xdr:colOff>
      <xdr:row>14</xdr:row>
      <xdr:rowOff>52457</xdr:rowOff>
    </xdr:to>
    <xdr:sp macro="" textlink="">
      <xdr:nvSpPr>
        <xdr:cNvPr id="12" name="CaixaDeTexto 38">
          <a:extLst>
            <a:ext uri="{FF2B5EF4-FFF2-40B4-BE49-F238E27FC236}">
              <a16:creationId xmlns:a16="http://schemas.microsoft.com/office/drawing/2014/main" id="{A2D7653E-00F5-F845-83AB-088FB820707C}"/>
            </a:ext>
          </a:extLst>
        </xdr:cNvPr>
        <xdr:cNvSpPr txBox="1"/>
      </xdr:nvSpPr>
      <xdr:spPr>
        <a:xfrm>
          <a:off x="29585795" y="2457605"/>
          <a:ext cx="1134331" cy="51585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</a:rPr>
            <a:t>1989-2008:</a:t>
          </a:r>
        </a:p>
        <a:p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</a:rPr>
            <a:t>Hiperglobalização</a:t>
          </a:r>
        </a:p>
        <a:p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</a:rPr>
            <a:t>e Liberalização</a:t>
          </a:r>
        </a:p>
      </xdr:txBody>
    </xdr:sp>
    <xdr:clientData/>
  </xdr:twoCellAnchor>
  <xdr:twoCellAnchor>
    <xdr:from>
      <xdr:col>23</xdr:col>
      <xdr:colOff>272027</xdr:colOff>
      <xdr:row>11</xdr:row>
      <xdr:rowOff>134305</xdr:rowOff>
    </xdr:from>
    <xdr:to>
      <xdr:col>24</xdr:col>
      <xdr:colOff>580860</xdr:colOff>
      <xdr:row>13</xdr:row>
      <xdr:rowOff>102584</xdr:rowOff>
    </xdr:to>
    <xdr:sp macro="" textlink="">
      <xdr:nvSpPr>
        <xdr:cNvPr id="13" name="CaixaDeTexto 39">
          <a:extLst>
            <a:ext uri="{FF2B5EF4-FFF2-40B4-BE49-F238E27FC236}">
              <a16:creationId xmlns:a16="http://schemas.microsoft.com/office/drawing/2014/main" id="{4D07502B-C282-5544-98DE-6F957A3DD605}"/>
            </a:ext>
          </a:extLst>
        </xdr:cNvPr>
        <xdr:cNvSpPr txBox="1"/>
      </xdr:nvSpPr>
      <xdr:spPr>
        <a:xfrm>
          <a:off x="30498027" y="2445705"/>
          <a:ext cx="1134333" cy="37467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</a:rPr>
            <a:t>2008-presente:</a:t>
          </a:r>
        </a:p>
        <a:p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</a:rPr>
            <a:t>“Slowbalization”</a:t>
          </a:r>
        </a:p>
      </xdr:txBody>
    </xdr:sp>
    <xdr:clientData/>
  </xdr:twoCellAnchor>
  <xdr:twoCellAnchor>
    <xdr:from>
      <xdr:col>9</xdr:col>
      <xdr:colOff>100263</xdr:colOff>
      <xdr:row>36</xdr:row>
      <xdr:rowOff>179137</xdr:rowOff>
    </xdr:from>
    <xdr:to>
      <xdr:col>14</xdr:col>
      <xdr:colOff>494631</xdr:colOff>
      <xdr:row>48</xdr:row>
      <xdr:rowOff>53474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56F689A-3CD5-7D43-9102-E5AB3E394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3235158</xdr:colOff>
      <xdr:row>36</xdr:row>
      <xdr:rowOff>187157</xdr:rowOff>
    </xdr:from>
    <xdr:to>
      <xdr:col>10</xdr:col>
      <xdr:colOff>40105</xdr:colOff>
      <xdr:row>48</xdr:row>
      <xdr:rowOff>61494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C759259D-6110-8247-A0AF-BE9DB4C62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6</xdr:row>
      <xdr:rowOff>304800</xdr:rowOff>
    </xdr:from>
    <xdr:to>
      <xdr:col>17</xdr:col>
      <xdr:colOff>352425</xdr:colOff>
      <xdr:row>39</xdr:row>
      <xdr:rowOff>142875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4823AFD5-CD1F-A34B-AC02-449D1D142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476250</xdr:colOff>
      <xdr:row>18</xdr:row>
      <xdr:rowOff>31750</xdr:rowOff>
    </xdr:from>
    <xdr:to>
      <xdr:col>30</xdr:col>
      <xdr:colOff>381000</xdr:colOff>
      <xdr:row>38</xdr:row>
      <xdr:rowOff>63500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CC1163D-0186-6D47-BE6E-63C970A8D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0.10168</cdr:x>
      <cdr:y>0.63742</cdr:y>
    </cdr:from>
    <cdr:to>
      <cdr:x>0.14446</cdr:x>
      <cdr:y>0.72479</cdr:y>
    </cdr:to>
    <cdr:sp macro="" textlink="">
      <cdr:nvSpPr>
        <cdr:cNvPr id="14" name="Arc 13">
          <a:extLst xmlns:a="http://schemas.openxmlformats.org/drawingml/2006/main">
            <a:ext uri="{FF2B5EF4-FFF2-40B4-BE49-F238E27FC236}">
              <a16:creationId xmlns:a16="http://schemas.microsoft.com/office/drawing/2014/main" id="{9FDB2AF1-517D-4128-9128-10833F57EB9E}"/>
            </a:ext>
          </a:extLst>
        </cdr:cNvPr>
        <cdr:cNvSpPr/>
      </cdr:nvSpPr>
      <cdr:spPr>
        <a:xfrm xmlns:a="http://schemas.openxmlformats.org/drawingml/2006/main" rot="15840381">
          <a:off x="636613" y="3954441"/>
          <a:ext cx="527337" cy="312944"/>
        </a:xfrm>
        <a:prstGeom xmlns:a="http://schemas.openxmlformats.org/drawingml/2006/main" prst="arc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0.10983</cdr:x>
      <cdr:y>0.57894</cdr:y>
    </cdr:from>
    <cdr:to>
      <cdr:x>0.20182</cdr:x>
      <cdr:y>0.64908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5571FE4E-2658-4D4C-9905-5DCF77B93556}"/>
            </a:ext>
          </a:extLst>
        </cdr:cNvPr>
        <cdr:cNvSpPr txBox="1"/>
      </cdr:nvSpPr>
      <cdr:spPr>
        <a:xfrm xmlns:a="http://schemas.openxmlformats.org/drawingml/2006/main">
          <a:off x="803428" y="3494269"/>
          <a:ext cx="672926" cy="4233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Gulf War I</a:t>
          </a:r>
        </a:p>
      </cdr:txBody>
    </cdr:sp>
  </cdr:relSizeAnchor>
  <cdr:relSizeAnchor xmlns:cdr="http://schemas.openxmlformats.org/drawingml/2006/chartDrawing">
    <cdr:from>
      <cdr:x>0.37192</cdr:x>
      <cdr:y>0.4868</cdr:y>
    </cdr:from>
    <cdr:to>
      <cdr:x>0.45632</cdr:x>
      <cdr:y>0.57437</cdr:y>
    </cdr:to>
    <cdr:sp macro="" textlink="">
      <cdr:nvSpPr>
        <cdr:cNvPr id="16" name="Arc 15">
          <a:extLst xmlns:a="http://schemas.openxmlformats.org/drawingml/2006/main">
            <a:ext uri="{FF2B5EF4-FFF2-40B4-BE49-F238E27FC236}">
              <a16:creationId xmlns:a16="http://schemas.microsoft.com/office/drawing/2014/main" id="{22651640-F594-4374-9DF0-244747A24F4C}"/>
            </a:ext>
          </a:extLst>
        </cdr:cNvPr>
        <cdr:cNvSpPr/>
      </cdr:nvSpPr>
      <cdr:spPr>
        <a:xfrm xmlns:a="http://schemas.openxmlformats.org/drawingml/2006/main" rot="20683328">
          <a:off x="2720696" y="2938179"/>
          <a:ext cx="617402" cy="528544"/>
        </a:xfrm>
        <a:prstGeom xmlns:a="http://schemas.openxmlformats.org/drawingml/2006/main" prst="arc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0.28689</cdr:x>
      <cdr:y>0.48555</cdr:y>
    </cdr:from>
    <cdr:to>
      <cdr:x>0.42577</cdr:x>
      <cdr:y>0.55285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B2066D07-6ED0-44EA-9F30-4FAA540F8A24}"/>
            </a:ext>
          </a:extLst>
        </cdr:cNvPr>
        <cdr:cNvSpPr txBox="1"/>
      </cdr:nvSpPr>
      <cdr:spPr>
        <a:xfrm xmlns:a="http://schemas.openxmlformats.org/drawingml/2006/main">
          <a:off x="2098688" y="2930624"/>
          <a:ext cx="1015935" cy="4062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US recession and 9/11</a:t>
          </a:r>
        </a:p>
      </cdr:txBody>
    </cdr:sp>
  </cdr:relSizeAnchor>
  <cdr:relSizeAnchor xmlns:cdr="http://schemas.openxmlformats.org/drawingml/2006/chartDrawing">
    <cdr:from>
      <cdr:x>0.42049</cdr:x>
      <cdr:y>0.3737</cdr:y>
    </cdr:from>
    <cdr:to>
      <cdr:x>0.47507</cdr:x>
      <cdr:y>0.49039</cdr:y>
    </cdr:to>
    <cdr:sp macro="" textlink="">
      <cdr:nvSpPr>
        <cdr:cNvPr id="18" name="Arc 17">
          <a:extLst xmlns:a="http://schemas.openxmlformats.org/drawingml/2006/main">
            <a:ext uri="{FF2B5EF4-FFF2-40B4-BE49-F238E27FC236}">
              <a16:creationId xmlns:a16="http://schemas.microsoft.com/office/drawing/2014/main" id="{5C59741E-C5A9-4448-A507-74EDD3452E3B}"/>
            </a:ext>
          </a:extLst>
        </cdr:cNvPr>
        <cdr:cNvSpPr/>
      </cdr:nvSpPr>
      <cdr:spPr>
        <a:xfrm xmlns:a="http://schemas.openxmlformats.org/drawingml/2006/main" rot="19834449">
          <a:off x="3075938" y="2255509"/>
          <a:ext cx="399264" cy="704303"/>
        </a:xfrm>
        <a:prstGeom xmlns:a="http://schemas.openxmlformats.org/drawingml/2006/main" prst="arc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0.29687</cdr:x>
      <cdr:y>0.35792</cdr:y>
    </cdr:from>
    <cdr:to>
      <cdr:x>0.44287</cdr:x>
      <cdr:y>0.45861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2A70F734-F05B-481C-9D7C-57A7711E7B4E}"/>
            </a:ext>
          </a:extLst>
        </cdr:cNvPr>
        <cdr:cNvSpPr txBox="1"/>
      </cdr:nvSpPr>
      <cdr:spPr>
        <a:xfrm xmlns:a="http://schemas.openxmlformats.org/drawingml/2006/main">
          <a:off x="2171674" y="2160264"/>
          <a:ext cx="1068019" cy="607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Iraq war and outbreak of SARS</a:t>
          </a:r>
        </a:p>
      </cdr:txBody>
    </cdr:sp>
  </cdr:relSizeAnchor>
  <cdr:relSizeAnchor xmlns:cdr="http://schemas.openxmlformats.org/drawingml/2006/chartDrawing">
    <cdr:from>
      <cdr:x>0.59335</cdr:x>
      <cdr:y>0.52523</cdr:y>
    </cdr:from>
    <cdr:to>
      <cdr:x>0.61076</cdr:x>
      <cdr:y>0.68407</cdr:y>
    </cdr:to>
    <cdr:sp macro="" textlink="">
      <cdr:nvSpPr>
        <cdr:cNvPr id="20" name="Arc 19">
          <a:extLst xmlns:a="http://schemas.openxmlformats.org/drawingml/2006/main">
            <a:ext uri="{FF2B5EF4-FFF2-40B4-BE49-F238E27FC236}">
              <a16:creationId xmlns:a16="http://schemas.microsoft.com/office/drawing/2014/main" id="{8B00E56B-26A6-4679-8156-5D4A6EEB75C8}"/>
            </a:ext>
          </a:extLst>
        </cdr:cNvPr>
        <cdr:cNvSpPr/>
      </cdr:nvSpPr>
      <cdr:spPr>
        <a:xfrm xmlns:a="http://schemas.openxmlformats.org/drawingml/2006/main" rot="15666724">
          <a:off x="3924826" y="3585770"/>
          <a:ext cx="958706" cy="127358"/>
        </a:xfrm>
        <a:prstGeom xmlns:a="http://schemas.openxmlformats.org/drawingml/2006/main" prst="arc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0.52419</cdr:x>
      <cdr:y>0.4339</cdr:y>
    </cdr:from>
    <cdr:to>
      <cdr:x>0.64216</cdr:x>
      <cdr:y>0.53633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BF132515-F818-4829-92F5-3916C3EE8AEC}"/>
            </a:ext>
          </a:extLst>
        </cdr:cNvPr>
        <cdr:cNvSpPr txBox="1"/>
      </cdr:nvSpPr>
      <cdr:spPr>
        <a:xfrm xmlns:a="http://schemas.openxmlformats.org/drawingml/2006/main">
          <a:off x="3834553" y="2618892"/>
          <a:ext cx="862974" cy="6182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financial credit crunch</a:t>
          </a:r>
        </a:p>
      </cdr:txBody>
    </cdr:sp>
  </cdr:relSizeAnchor>
  <cdr:relSizeAnchor xmlns:cdr="http://schemas.openxmlformats.org/drawingml/2006/chartDrawing">
    <cdr:from>
      <cdr:x>0.68773</cdr:x>
      <cdr:y>0.20328</cdr:y>
    </cdr:from>
    <cdr:to>
      <cdr:x>0.75308</cdr:x>
      <cdr:y>0.51903</cdr:y>
    </cdr:to>
    <cdr:sp macro="" textlink="">
      <cdr:nvSpPr>
        <cdr:cNvPr id="22" name="Arc 21">
          <a:extLst xmlns:a="http://schemas.openxmlformats.org/drawingml/2006/main">
            <a:ext uri="{FF2B5EF4-FFF2-40B4-BE49-F238E27FC236}">
              <a16:creationId xmlns:a16="http://schemas.microsoft.com/office/drawing/2014/main" id="{AA48B8DB-A0FD-4315-BB6A-F475DEEF195F}"/>
            </a:ext>
          </a:extLst>
        </cdr:cNvPr>
        <cdr:cNvSpPr/>
      </cdr:nvSpPr>
      <cdr:spPr>
        <a:xfrm xmlns:a="http://schemas.openxmlformats.org/drawingml/2006/main" rot="19834449">
          <a:off x="5030888" y="1226952"/>
          <a:ext cx="478048" cy="1905765"/>
        </a:xfrm>
        <a:prstGeom xmlns:a="http://schemas.openxmlformats.org/drawingml/2006/main" prst="arc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0.67759</cdr:x>
      <cdr:y>0.33547</cdr:y>
    </cdr:from>
    <cdr:to>
      <cdr:x>0.73387</cdr:x>
      <cdr:y>0.46937</cdr:y>
    </cdr:to>
    <cdr:sp macro="" textlink="">
      <cdr:nvSpPr>
        <cdr:cNvPr id="23" name="Arc 22">
          <a:extLst xmlns:a="http://schemas.openxmlformats.org/drawingml/2006/main">
            <a:ext uri="{FF2B5EF4-FFF2-40B4-BE49-F238E27FC236}">
              <a16:creationId xmlns:a16="http://schemas.microsoft.com/office/drawing/2014/main" id="{AA48B8DB-A0FD-4315-BB6A-F475DEEF195F}"/>
            </a:ext>
          </a:extLst>
        </cdr:cNvPr>
        <cdr:cNvSpPr/>
      </cdr:nvSpPr>
      <cdr:spPr>
        <a:xfrm xmlns:a="http://schemas.openxmlformats.org/drawingml/2006/main" rot="19834449">
          <a:off x="4956697" y="2024785"/>
          <a:ext cx="411706" cy="808182"/>
        </a:xfrm>
        <a:prstGeom xmlns:a="http://schemas.openxmlformats.org/drawingml/2006/main" prst="arc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0.54774</cdr:x>
      <cdr:y>0.34416</cdr:y>
    </cdr:from>
    <cdr:to>
      <cdr:x>0.73305</cdr:x>
      <cdr:y>0.42403</cdr:y>
    </cdr:to>
    <cdr:sp macro="" textlink="">
      <cdr:nvSpPr>
        <cdr:cNvPr id="24" name="TextBox 1">
          <a:extLst xmlns:a="http://schemas.openxmlformats.org/drawingml/2006/main">
            <a:ext uri="{FF2B5EF4-FFF2-40B4-BE49-F238E27FC236}">
              <a16:creationId xmlns:a16="http://schemas.microsoft.com/office/drawing/2014/main" id="{EA47CD09-69A6-43A7-8301-F1A94F637121}"/>
            </a:ext>
          </a:extLst>
        </cdr:cNvPr>
        <cdr:cNvSpPr txBox="1"/>
      </cdr:nvSpPr>
      <cdr:spPr>
        <a:xfrm xmlns:a="http://schemas.openxmlformats.org/drawingml/2006/main">
          <a:off x="4006850" y="2077211"/>
          <a:ext cx="1355580" cy="4820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sovereign debt crisis in Europe</a:t>
          </a:r>
        </a:p>
      </cdr:txBody>
    </cdr:sp>
  </cdr:relSizeAnchor>
  <cdr:relSizeAnchor xmlns:cdr="http://schemas.openxmlformats.org/drawingml/2006/chartDrawing">
    <cdr:from>
      <cdr:x>0.47395</cdr:x>
      <cdr:y>0.20082</cdr:y>
    </cdr:from>
    <cdr:to>
      <cdr:x>0.72439</cdr:x>
      <cdr:y>0.28491</cdr:y>
    </cdr:to>
    <cdr:sp macro="" textlink="">
      <cdr:nvSpPr>
        <cdr:cNvPr id="25" name="TextBox 1">
          <a:extLst xmlns:a="http://schemas.openxmlformats.org/drawingml/2006/main">
            <a:ext uri="{FF2B5EF4-FFF2-40B4-BE49-F238E27FC236}">
              <a16:creationId xmlns:a16="http://schemas.microsoft.com/office/drawing/2014/main" id="{E715217C-1CC8-4439-B7C6-27B49669C098}"/>
            </a:ext>
          </a:extLst>
        </cdr:cNvPr>
        <cdr:cNvSpPr txBox="1"/>
      </cdr:nvSpPr>
      <cdr:spPr>
        <a:xfrm xmlns:a="http://schemas.openxmlformats.org/drawingml/2006/main">
          <a:off x="3467053" y="1212074"/>
          <a:ext cx="1832019" cy="5075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US fiscal cliff and sovereign debt crisis in Europe</a:t>
          </a:r>
        </a:p>
      </cdr:txBody>
    </cdr:sp>
  </cdr:relSizeAnchor>
  <cdr:relSizeAnchor xmlns:cdr="http://schemas.openxmlformats.org/drawingml/2006/chartDrawing">
    <cdr:from>
      <cdr:x>0.78429</cdr:x>
      <cdr:y>0.37033</cdr:y>
    </cdr:from>
    <cdr:to>
      <cdr:x>0.85807</cdr:x>
      <cdr:y>0.60208</cdr:y>
    </cdr:to>
    <cdr:sp macro="" textlink="">
      <cdr:nvSpPr>
        <cdr:cNvPr id="26" name="Arc 25">
          <a:extLst xmlns:a="http://schemas.openxmlformats.org/drawingml/2006/main">
            <a:ext uri="{FF2B5EF4-FFF2-40B4-BE49-F238E27FC236}">
              <a16:creationId xmlns:a16="http://schemas.microsoft.com/office/drawing/2014/main" id="{60657517-AA45-4E7E-A835-15C546EDF234}"/>
            </a:ext>
          </a:extLst>
        </cdr:cNvPr>
        <cdr:cNvSpPr/>
      </cdr:nvSpPr>
      <cdr:spPr>
        <a:xfrm xmlns:a="http://schemas.openxmlformats.org/drawingml/2006/main">
          <a:off x="5737224" y="2235200"/>
          <a:ext cx="539751" cy="1398754"/>
        </a:xfrm>
        <a:prstGeom xmlns:a="http://schemas.openxmlformats.org/drawingml/2006/main" prst="arc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0.79036</cdr:x>
      <cdr:y>0.19779</cdr:y>
    </cdr:from>
    <cdr:to>
      <cdr:x>0.86502</cdr:x>
      <cdr:y>0.69782</cdr:y>
    </cdr:to>
    <cdr:sp macro="" textlink="">
      <cdr:nvSpPr>
        <cdr:cNvPr id="27" name="Arc 26">
          <a:extLst xmlns:a="http://schemas.openxmlformats.org/drawingml/2006/main">
            <a:ext uri="{FF2B5EF4-FFF2-40B4-BE49-F238E27FC236}">
              <a16:creationId xmlns:a16="http://schemas.microsoft.com/office/drawing/2014/main" id="{C29BD250-B5A5-4289-A375-6917B2493AB9}"/>
            </a:ext>
          </a:extLst>
        </cdr:cNvPr>
        <cdr:cNvSpPr/>
      </cdr:nvSpPr>
      <cdr:spPr>
        <a:xfrm xmlns:a="http://schemas.openxmlformats.org/drawingml/2006/main">
          <a:off x="5781675" y="1193800"/>
          <a:ext cx="546093" cy="3018030"/>
        </a:xfrm>
        <a:prstGeom xmlns:a="http://schemas.openxmlformats.org/drawingml/2006/main" prst="arc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0.75825</cdr:x>
      <cdr:y>0.34641</cdr:y>
    </cdr:from>
    <cdr:to>
      <cdr:x>0.83247</cdr:x>
      <cdr:y>0.38981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0631C5F6-D7FB-43C5-9E73-AAADD4000C8E}"/>
            </a:ext>
          </a:extLst>
        </cdr:cNvPr>
        <cdr:cNvSpPr txBox="1"/>
      </cdr:nvSpPr>
      <cdr:spPr>
        <a:xfrm xmlns:a="http://schemas.openxmlformats.org/drawingml/2006/main">
          <a:off x="5546771" y="2090839"/>
          <a:ext cx="542934" cy="2619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Brexit</a:t>
          </a:r>
        </a:p>
      </cdr:txBody>
    </cdr:sp>
  </cdr:relSizeAnchor>
  <cdr:relSizeAnchor xmlns:cdr="http://schemas.openxmlformats.org/drawingml/2006/chartDrawing">
    <cdr:from>
      <cdr:x>0.6862</cdr:x>
      <cdr:y>0.16833</cdr:y>
    </cdr:from>
    <cdr:to>
      <cdr:x>0.84852</cdr:x>
      <cdr:y>0.23987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id="{5ADB67F0-556B-4118-AC2C-D453925025CA}"/>
            </a:ext>
          </a:extLst>
        </cdr:cNvPr>
        <cdr:cNvSpPr txBox="1"/>
      </cdr:nvSpPr>
      <cdr:spPr>
        <a:xfrm xmlns:a="http://schemas.openxmlformats.org/drawingml/2006/main">
          <a:off x="5019676" y="1016000"/>
          <a:ext cx="1187450" cy="43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US presidential elections</a:t>
          </a:r>
        </a:p>
      </cdr:txBody>
    </cdr:sp>
  </cdr:relSizeAnchor>
  <cdr:relSizeAnchor xmlns:cdr="http://schemas.openxmlformats.org/drawingml/2006/chartDrawing">
    <cdr:from>
      <cdr:x>0.67388</cdr:x>
      <cdr:y>0.28054</cdr:y>
    </cdr:from>
    <cdr:to>
      <cdr:x>0.83066</cdr:x>
      <cdr:y>0.80182</cdr:y>
    </cdr:to>
    <cdr:sp macro="" textlink="">
      <cdr:nvSpPr>
        <cdr:cNvPr id="30" name="Arc 29">
          <a:extLst xmlns:a="http://schemas.openxmlformats.org/drawingml/2006/main">
            <a:ext uri="{FF2B5EF4-FFF2-40B4-BE49-F238E27FC236}">
              <a16:creationId xmlns:a16="http://schemas.microsoft.com/office/drawing/2014/main" id="{1EBE0FCD-8542-488D-974C-1D019295F14B}"/>
            </a:ext>
          </a:extLst>
        </cdr:cNvPr>
        <cdr:cNvSpPr/>
      </cdr:nvSpPr>
      <cdr:spPr>
        <a:xfrm xmlns:a="http://schemas.openxmlformats.org/drawingml/2006/main" rot="3529537">
          <a:off x="3929858" y="2692924"/>
          <a:ext cx="3146277" cy="1146877"/>
        </a:xfrm>
        <a:prstGeom xmlns:a="http://schemas.openxmlformats.org/drawingml/2006/main" prst="arc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0.75219</cdr:x>
      <cdr:y>0.76158</cdr:y>
    </cdr:from>
    <cdr:to>
      <cdr:x>0.96441</cdr:x>
      <cdr:y>0.88079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A1C48D3E-DB9F-4B13-98AE-0F013312E83A}"/>
            </a:ext>
          </a:extLst>
        </cdr:cNvPr>
        <cdr:cNvSpPr txBox="1"/>
      </cdr:nvSpPr>
      <cdr:spPr>
        <a:xfrm xmlns:a="http://schemas.openxmlformats.org/drawingml/2006/main">
          <a:off x="5502418" y="4596645"/>
          <a:ext cx="1552432" cy="7195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FED tightening and political risk in Greece and Ukraine</a:t>
          </a:r>
        </a:p>
      </cdr:txBody>
    </cdr:sp>
  </cdr:relSizeAnchor>
  <cdr:relSizeAnchor xmlns:cdr="http://schemas.openxmlformats.org/drawingml/2006/chartDrawing">
    <cdr:from>
      <cdr:x>0.84896</cdr:x>
      <cdr:y>0.11307</cdr:y>
    </cdr:from>
    <cdr:to>
      <cdr:x>0.93446</cdr:x>
      <cdr:y>0.53285</cdr:y>
    </cdr:to>
    <cdr:sp macro="" textlink="">
      <cdr:nvSpPr>
        <cdr:cNvPr id="32" name="Arc 31">
          <a:extLst xmlns:a="http://schemas.openxmlformats.org/drawingml/2006/main">
            <a:ext uri="{FF2B5EF4-FFF2-40B4-BE49-F238E27FC236}">
              <a16:creationId xmlns:a16="http://schemas.microsoft.com/office/drawing/2014/main" id="{AC7B19A2-661A-4726-A661-306645667FBA}"/>
            </a:ext>
          </a:extLst>
        </cdr:cNvPr>
        <cdr:cNvSpPr/>
      </cdr:nvSpPr>
      <cdr:spPr>
        <a:xfrm xmlns:a="http://schemas.openxmlformats.org/drawingml/2006/main">
          <a:off x="6210347" y="682431"/>
          <a:ext cx="625449" cy="2533656"/>
        </a:xfrm>
        <a:prstGeom xmlns:a="http://schemas.openxmlformats.org/drawingml/2006/main" prst="arc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0.72353</cdr:x>
      <cdr:y>0.08898</cdr:y>
    </cdr:from>
    <cdr:to>
      <cdr:x>0.91884</cdr:x>
      <cdr:y>0.15839</cdr:y>
    </cdr:to>
    <cdr:sp macro="" textlink="">
      <cdr:nvSpPr>
        <cdr:cNvPr id="34" name="TextBox 1">
          <a:extLst xmlns:a="http://schemas.openxmlformats.org/drawingml/2006/main">
            <a:ext uri="{FF2B5EF4-FFF2-40B4-BE49-F238E27FC236}">
              <a16:creationId xmlns:a16="http://schemas.microsoft.com/office/drawing/2014/main" id="{21EC02CE-2AA0-44E6-A9B4-A311DCDC57FA}"/>
            </a:ext>
          </a:extLst>
        </cdr:cNvPr>
        <cdr:cNvSpPr txBox="1"/>
      </cdr:nvSpPr>
      <cdr:spPr>
        <a:xfrm xmlns:a="http://schemas.openxmlformats.org/drawingml/2006/main">
          <a:off x="5292748" y="537074"/>
          <a:ext cx="1428732" cy="4189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US-China trade tensions, and Brexit</a:t>
          </a:r>
        </a:p>
      </cdr:txBody>
    </cdr:sp>
  </cdr:relSizeAnchor>
  <cdr:relSizeAnchor xmlns:cdr="http://schemas.openxmlformats.org/drawingml/2006/chartDrawing">
    <cdr:from>
      <cdr:x>0.86762</cdr:x>
      <cdr:y>0.03678</cdr:y>
    </cdr:from>
    <cdr:to>
      <cdr:x>0.95703</cdr:x>
      <cdr:y>0.13452</cdr:y>
    </cdr:to>
    <cdr:sp macro="" textlink="">
      <cdr:nvSpPr>
        <cdr:cNvPr id="37" name="Arc 36">
          <a:extLst xmlns:a="http://schemas.openxmlformats.org/drawingml/2006/main">
            <a:ext uri="{FF2B5EF4-FFF2-40B4-BE49-F238E27FC236}">
              <a16:creationId xmlns:a16="http://schemas.microsoft.com/office/drawing/2014/main" id="{3772ABA2-AB17-434D-9081-8CF887E648D8}"/>
            </a:ext>
          </a:extLst>
        </cdr:cNvPr>
        <cdr:cNvSpPr/>
      </cdr:nvSpPr>
      <cdr:spPr>
        <a:xfrm xmlns:a="http://schemas.openxmlformats.org/drawingml/2006/main">
          <a:off x="6346838" y="221992"/>
          <a:ext cx="654052" cy="589927"/>
        </a:xfrm>
        <a:prstGeom xmlns:a="http://schemas.openxmlformats.org/drawingml/2006/main" prst="arc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0.7947</cdr:x>
      <cdr:y>0.01682</cdr:y>
    </cdr:from>
    <cdr:to>
      <cdr:x>0.92925</cdr:x>
      <cdr:y>0.06516</cdr:y>
    </cdr:to>
    <cdr:sp macro="" textlink="">
      <cdr:nvSpPr>
        <cdr:cNvPr id="46" name="TextBox 1">
          <a:extLst xmlns:a="http://schemas.openxmlformats.org/drawingml/2006/main">
            <a:ext uri="{FF2B5EF4-FFF2-40B4-BE49-F238E27FC236}">
              <a16:creationId xmlns:a16="http://schemas.microsoft.com/office/drawing/2014/main" id="{AB1392A9-103D-40DA-AC53-B019338750CA}"/>
            </a:ext>
          </a:extLst>
        </cdr:cNvPr>
        <cdr:cNvSpPr txBox="1"/>
      </cdr:nvSpPr>
      <cdr:spPr>
        <a:xfrm xmlns:a="http://schemas.openxmlformats.org/drawingml/2006/main">
          <a:off x="5813389" y="101600"/>
          <a:ext cx="984286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Coronavirus 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30</xdr:row>
      <xdr:rowOff>146050</xdr:rowOff>
    </xdr:from>
    <xdr:to>
      <xdr:col>6</xdr:col>
      <xdr:colOff>190500</xdr:colOff>
      <xdr:row>45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ECC773-B4A2-4544-AF48-3D7C28979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317500</xdr:colOff>
      <xdr:row>45</xdr:row>
      <xdr:rowOff>25400</xdr:rowOff>
    </xdr:from>
    <xdr:to>
      <xdr:col>6</xdr:col>
      <xdr:colOff>177800</xdr:colOff>
      <xdr:row>59</xdr:row>
      <xdr:rowOff>146050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C88CB7D-5D82-4A46-918C-ACE83AFF0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241300</xdr:colOff>
      <xdr:row>31</xdr:row>
      <xdr:rowOff>63500</xdr:rowOff>
    </xdr:from>
    <xdr:to>
      <xdr:col>10</xdr:col>
      <xdr:colOff>12700</xdr:colOff>
      <xdr:row>43</xdr:row>
      <xdr:rowOff>141088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EFAF100E-E78A-F147-B74E-984B41A0D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21500" y="8928100"/>
          <a:ext cx="4838700" cy="2515988"/>
        </a:xfrm>
        <a:prstGeom prst="rect">
          <a:avLst/>
        </a:prstGeom>
      </xdr:spPr>
    </xdr:pic>
    <xdr:clientData/>
  </xdr:twoCellAnchor>
  <xdr:twoCellAnchor>
    <xdr:from>
      <xdr:col>6</xdr:col>
      <xdr:colOff>304800</xdr:colOff>
      <xdr:row>43</xdr:row>
      <xdr:rowOff>101600</xdr:rowOff>
    </xdr:from>
    <xdr:to>
      <xdr:col>8</xdr:col>
      <xdr:colOff>266700</xdr:colOff>
      <xdr:row>44</xdr:row>
      <xdr:rowOff>139700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DBE9FB01-D619-AC4B-89C4-ABE4007D7600}"/>
            </a:ext>
          </a:extLst>
        </xdr:cNvPr>
        <xdr:cNvSpPr txBox="1"/>
      </xdr:nvSpPr>
      <xdr:spPr>
        <a:xfrm>
          <a:off x="6985000" y="11404600"/>
          <a:ext cx="24892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>
              <a:solidFill>
                <a:schemeClr val="tx1">
                  <a:lumMod val="75000"/>
                  <a:lumOff val="25000"/>
                </a:schemeClr>
              </a:solidFill>
            </a:rPr>
            <a:t>Valores de Crescimento do Comércio Total</a:t>
          </a:r>
        </a:p>
      </xdr:txBody>
    </xdr:sp>
    <xdr:clientData/>
  </xdr:twoCellAnchor>
  <xdr:twoCellAnchor>
    <xdr:from>
      <xdr:col>6</xdr:col>
      <xdr:colOff>38100</xdr:colOff>
      <xdr:row>30</xdr:row>
      <xdr:rowOff>127000</xdr:rowOff>
    </xdr:from>
    <xdr:to>
      <xdr:col>6</xdr:col>
      <xdr:colOff>317500</xdr:colOff>
      <xdr:row>41</xdr:row>
      <xdr:rowOff>50800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90F75BE-58F8-6143-A2E0-5AC3A81DAE8B}"/>
            </a:ext>
          </a:extLst>
        </xdr:cNvPr>
        <xdr:cNvSpPr txBox="1"/>
      </xdr:nvSpPr>
      <xdr:spPr>
        <a:xfrm rot="16200000">
          <a:off x="5778500" y="9728200"/>
          <a:ext cx="21590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>
              <a:solidFill>
                <a:schemeClr val="tx1">
                  <a:lumMod val="75000"/>
                  <a:lumOff val="25000"/>
                </a:schemeClr>
              </a:solidFill>
            </a:rPr>
            <a:t>Proporção da Distribuição de Valores</a:t>
          </a:r>
        </a:p>
      </xdr:txBody>
    </xdr:sp>
    <xdr:clientData/>
  </xdr:twoCellAnchor>
  <xdr:twoCellAnchor editAs="oneCell">
    <xdr:from>
      <xdr:col>6</xdr:col>
      <xdr:colOff>241300</xdr:colOff>
      <xdr:row>45</xdr:row>
      <xdr:rowOff>139700</xdr:rowOff>
    </xdr:from>
    <xdr:to>
      <xdr:col>10</xdr:col>
      <xdr:colOff>12700</xdr:colOff>
      <xdr:row>58</xdr:row>
      <xdr:rowOff>12700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F09AF4B0-A058-A14C-B2C6-4FFF8C9B4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21500" y="11849100"/>
          <a:ext cx="4838700" cy="2514600"/>
        </a:xfrm>
        <a:prstGeom prst="rect">
          <a:avLst/>
        </a:prstGeom>
      </xdr:spPr>
    </xdr:pic>
    <xdr:clientData/>
  </xdr:twoCellAnchor>
  <xdr:twoCellAnchor>
    <xdr:from>
      <xdr:col>6</xdr:col>
      <xdr:colOff>50800</xdr:colOff>
      <xdr:row>45</xdr:row>
      <xdr:rowOff>38100</xdr:rowOff>
    </xdr:from>
    <xdr:to>
      <xdr:col>6</xdr:col>
      <xdr:colOff>330200</xdr:colOff>
      <xdr:row>55</xdr:row>
      <xdr:rowOff>165100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8373DD3C-18CA-6B48-94E1-5B6B605E48BB}"/>
            </a:ext>
          </a:extLst>
        </xdr:cNvPr>
        <xdr:cNvSpPr txBox="1"/>
      </xdr:nvSpPr>
      <xdr:spPr>
        <a:xfrm rot="16200000">
          <a:off x="5791200" y="12687300"/>
          <a:ext cx="21590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>
              <a:solidFill>
                <a:schemeClr val="tx1">
                  <a:lumMod val="75000"/>
                  <a:lumOff val="25000"/>
                </a:schemeClr>
              </a:solidFill>
            </a:rPr>
            <a:t>Proporção da Distribuição de Valores</a:t>
          </a:r>
        </a:p>
      </xdr:txBody>
    </xdr:sp>
    <xdr:clientData/>
  </xdr:twoCellAnchor>
  <xdr:twoCellAnchor>
    <xdr:from>
      <xdr:col>6</xdr:col>
      <xdr:colOff>292100</xdr:colOff>
      <xdr:row>57</xdr:row>
      <xdr:rowOff>190500</xdr:rowOff>
    </xdr:from>
    <xdr:to>
      <xdr:col>8</xdr:col>
      <xdr:colOff>254000</xdr:colOff>
      <xdr:row>59</xdr:row>
      <xdr:rowOff>25400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7D704EBB-1D1C-ED43-80C9-BEE4CE2DCA6C}"/>
            </a:ext>
          </a:extLst>
        </xdr:cNvPr>
        <xdr:cNvSpPr txBox="1"/>
      </xdr:nvSpPr>
      <xdr:spPr>
        <a:xfrm>
          <a:off x="6972300" y="14338300"/>
          <a:ext cx="24892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>
              <a:solidFill>
                <a:schemeClr val="tx1">
                  <a:lumMod val="75000"/>
                  <a:lumOff val="25000"/>
                </a:schemeClr>
              </a:solidFill>
            </a:rPr>
            <a:t>Valores de Crescimento do Comércio Total</a:t>
          </a:r>
        </a:p>
      </xdr:txBody>
    </xdr:sp>
    <xdr:clientData/>
  </xdr:twoCellAnchor>
  <xdr:twoCellAnchor editAs="oneCell">
    <xdr:from>
      <xdr:col>6</xdr:col>
      <xdr:colOff>266700</xdr:colOff>
      <xdr:row>31</xdr:row>
      <xdr:rowOff>63500</xdr:rowOff>
    </xdr:from>
    <xdr:to>
      <xdr:col>10</xdr:col>
      <xdr:colOff>38100</xdr:colOff>
      <xdr:row>43</xdr:row>
      <xdr:rowOff>139700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57DA0B8D-4C14-AB40-9868-E585C7D86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46900" y="8928100"/>
          <a:ext cx="4838700" cy="2514600"/>
        </a:xfrm>
        <a:prstGeom prst="rect">
          <a:avLst/>
        </a:prstGeom>
      </xdr:spPr>
    </xdr:pic>
    <xdr:clientData/>
  </xdr:twoCellAnchor>
  <xdr:twoCellAnchor editAs="oneCell">
    <xdr:from>
      <xdr:col>6</xdr:col>
      <xdr:colOff>279400</xdr:colOff>
      <xdr:row>45</xdr:row>
      <xdr:rowOff>139700</xdr:rowOff>
    </xdr:from>
    <xdr:to>
      <xdr:col>10</xdr:col>
      <xdr:colOff>50800</xdr:colOff>
      <xdr:row>58</xdr:row>
      <xdr:rowOff>13041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336791D3-27E1-7345-A0BD-870B1FBC6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59600" y="11849100"/>
          <a:ext cx="4838700" cy="2514941"/>
        </a:xfrm>
        <a:prstGeom prst="rect">
          <a:avLst/>
        </a:prstGeom>
      </xdr:spPr>
    </xdr:pic>
    <xdr:clientData/>
  </xdr:twoCellAnchor>
  <xdr:twoCellAnchor>
    <xdr:from>
      <xdr:col>9</xdr:col>
      <xdr:colOff>393700</xdr:colOff>
      <xdr:row>31</xdr:row>
      <xdr:rowOff>114300</xdr:rowOff>
    </xdr:from>
    <xdr:to>
      <xdr:col>10</xdr:col>
      <xdr:colOff>317500</xdr:colOff>
      <xdr:row>33</xdr:row>
      <xdr:rowOff>152400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33153919-B4E7-4047-B5FE-FCE718D5C9F2}"/>
            </a:ext>
          </a:extLst>
        </xdr:cNvPr>
        <xdr:cNvSpPr txBox="1"/>
      </xdr:nvSpPr>
      <xdr:spPr>
        <a:xfrm>
          <a:off x="10871200" y="8978900"/>
          <a:ext cx="1193800" cy="444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900" b="1" baseline="0">
              <a:solidFill>
                <a:srgbClr val="C00000"/>
              </a:solidFill>
            </a:rPr>
            <a:t>Valores Reais</a:t>
          </a:r>
        </a:p>
        <a:p>
          <a:r>
            <a:rPr lang="pt-BR" sz="900" b="1" baseline="0">
              <a:solidFill>
                <a:srgbClr val="0070C0"/>
              </a:solidFill>
            </a:rPr>
            <a:t>Valores Modelados</a:t>
          </a:r>
          <a:endParaRPr lang="pt-BR" sz="900" b="1">
            <a:solidFill>
              <a:srgbClr val="0070C0"/>
            </a:solidFill>
          </a:endParaRPr>
        </a:p>
      </xdr:txBody>
    </xdr:sp>
    <xdr:clientData/>
  </xdr:twoCellAnchor>
  <xdr:twoCellAnchor>
    <xdr:from>
      <xdr:col>9</xdr:col>
      <xdr:colOff>457200</xdr:colOff>
      <xdr:row>45</xdr:row>
      <xdr:rowOff>190500</xdr:rowOff>
    </xdr:from>
    <xdr:to>
      <xdr:col>10</xdr:col>
      <xdr:colOff>381000</xdr:colOff>
      <xdr:row>48</xdr:row>
      <xdr:rowOff>25400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E56EC1B9-5675-0449-8880-DDE706FAA238}"/>
            </a:ext>
          </a:extLst>
        </xdr:cNvPr>
        <xdr:cNvSpPr txBox="1"/>
      </xdr:nvSpPr>
      <xdr:spPr>
        <a:xfrm>
          <a:off x="10934700" y="11899900"/>
          <a:ext cx="1193800" cy="444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900" b="1" baseline="0">
              <a:solidFill>
                <a:srgbClr val="C00000"/>
              </a:solidFill>
            </a:rPr>
            <a:t>Valores Reais</a:t>
          </a:r>
        </a:p>
        <a:p>
          <a:r>
            <a:rPr lang="pt-BR" sz="900" b="1" baseline="0">
              <a:solidFill>
                <a:srgbClr val="0070C0"/>
              </a:solidFill>
            </a:rPr>
            <a:t>Valores Modelados</a:t>
          </a:r>
          <a:endParaRPr lang="pt-BR" sz="900" b="1">
            <a:solidFill>
              <a:srgbClr val="0070C0"/>
            </a:solidFill>
          </a:endParaRPr>
        </a:p>
      </xdr:txBody>
    </xdr:sp>
    <xdr:clientData/>
  </xdr:twoCellAnchor>
  <xdr:twoCellAnchor editAs="oneCell">
    <xdr:from>
      <xdr:col>1</xdr:col>
      <xdr:colOff>12700</xdr:colOff>
      <xdr:row>64</xdr:row>
      <xdr:rowOff>76199</xdr:rowOff>
    </xdr:from>
    <xdr:to>
      <xdr:col>6</xdr:col>
      <xdr:colOff>12700</xdr:colOff>
      <xdr:row>79</xdr:row>
      <xdr:rowOff>191521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B9144002-A017-9344-96A7-6195FA28F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06400" y="15595599"/>
          <a:ext cx="6286500" cy="3163322"/>
        </a:xfrm>
        <a:prstGeom prst="rect">
          <a:avLst/>
        </a:prstGeom>
      </xdr:spPr>
    </xdr:pic>
    <xdr:clientData/>
  </xdr:twoCellAnchor>
  <xdr:twoCellAnchor>
    <xdr:from>
      <xdr:col>0</xdr:col>
      <xdr:colOff>190500</xdr:colOff>
      <xdr:row>62</xdr:row>
      <xdr:rowOff>165100</xdr:rowOff>
    </xdr:from>
    <xdr:to>
      <xdr:col>1</xdr:col>
      <xdr:colOff>76200</xdr:colOff>
      <xdr:row>74</xdr:row>
      <xdr:rowOff>88900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E04721EE-4E89-EA4F-B9B3-49714C509DC6}"/>
            </a:ext>
          </a:extLst>
        </xdr:cNvPr>
        <xdr:cNvSpPr txBox="1"/>
      </xdr:nvSpPr>
      <xdr:spPr>
        <a:xfrm rot="16200000">
          <a:off x="-749300" y="16408400"/>
          <a:ext cx="21590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>
              <a:solidFill>
                <a:schemeClr val="tx1">
                  <a:lumMod val="75000"/>
                  <a:lumOff val="25000"/>
                </a:schemeClr>
              </a:solidFill>
            </a:rPr>
            <a:t>Proporção da Distribuição de Valores</a:t>
          </a:r>
        </a:p>
      </xdr:txBody>
    </xdr:sp>
    <xdr:clientData/>
  </xdr:twoCellAnchor>
  <xdr:twoCellAnchor>
    <xdr:from>
      <xdr:col>1</xdr:col>
      <xdr:colOff>139700</xdr:colOff>
      <xdr:row>79</xdr:row>
      <xdr:rowOff>127000</xdr:rowOff>
    </xdr:from>
    <xdr:to>
      <xdr:col>3</xdr:col>
      <xdr:colOff>114300</xdr:colOff>
      <xdr:row>80</xdr:row>
      <xdr:rowOff>165100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A894DC1F-ADCA-4544-A0CE-7C0D991BEE0F}"/>
            </a:ext>
          </a:extLst>
        </xdr:cNvPr>
        <xdr:cNvSpPr txBox="1"/>
      </xdr:nvSpPr>
      <xdr:spPr>
        <a:xfrm>
          <a:off x="533400" y="18681700"/>
          <a:ext cx="24892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>
              <a:solidFill>
                <a:schemeClr val="tx1">
                  <a:lumMod val="75000"/>
                  <a:lumOff val="25000"/>
                </a:schemeClr>
              </a:solidFill>
            </a:rPr>
            <a:t>Valores de Crescimento do Comércio Total</a:t>
          </a:r>
        </a:p>
      </xdr:txBody>
    </xdr:sp>
    <xdr:clientData/>
  </xdr:twoCellAnchor>
  <xdr:twoCellAnchor>
    <xdr:from>
      <xdr:col>5</xdr:col>
      <xdr:colOff>76200</xdr:colOff>
      <xdr:row>64</xdr:row>
      <xdr:rowOff>165100</xdr:rowOff>
    </xdr:from>
    <xdr:to>
      <xdr:col>6</xdr:col>
      <xdr:colOff>12700</xdr:colOff>
      <xdr:row>67</xdr:row>
      <xdr:rowOff>0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28C45796-49BD-964C-BCE3-D2FF0C69F936}"/>
            </a:ext>
          </a:extLst>
        </xdr:cNvPr>
        <xdr:cNvSpPr txBox="1"/>
      </xdr:nvSpPr>
      <xdr:spPr>
        <a:xfrm>
          <a:off x="5499100" y="15684500"/>
          <a:ext cx="1193800" cy="444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900" b="1" baseline="0">
              <a:solidFill>
                <a:srgbClr val="C00000"/>
              </a:solidFill>
            </a:rPr>
            <a:t>Valores Reais</a:t>
          </a:r>
        </a:p>
        <a:p>
          <a:r>
            <a:rPr lang="pt-BR" sz="900" b="1" baseline="0">
              <a:solidFill>
                <a:srgbClr val="0070C0"/>
              </a:solidFill>
            </a:rPr>
            <a:t>Valores Modelados*</a:t>
          </a:r>
          <a:endParaRPr lang="pt-BR" sz="900" b="1">
            <a:solidFill>
              <a:srgbClr val="0070C0"/>
            </a:solidFill>
          </a:endParaRPr>
        </a:p>
      </xdr:txBody>
    </xdr:sp>
    <xdr:clientData/>
  </xdr:twoCellAnchor>
  <xdr:twoCellAnchor>
    <xdr:from>
      <xdr:col>4</xdr:col>
      <xdr:colOff>990600</xdr:colOff>
      <xdr:row>66</xdr:row>
      <xdr:rowOff>88900</xdr:rowOff>
    </xdr:from>
    <xdr:to>
      <xdr:col>6</xdr:col>
      <xdr:colOff>241300</xdr:colOff>
      <xdr:row>68</xdr:row>
      <xdr:rowOff>152400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36BE25AF-E2BB-8341-865E-787EB9F47F17}"/>
            </a:ext>
          </a:extLst>
        </xdr:cNvPr>
        <xdr:cNvSpPr txBox="1"/>
      </xdr:nvSpPr>
      <xdr:spPr>
        <a:xfrm>
          <a:off x="5156200" y="16230600"/>
          <a:ext cx="1765300" cy="469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900" b="1">
              <a:solidFill>
                <a:srgbClr val="0070C0"/>
              </a:solidFill>
            </a:rPr>
            <a:t>*y = 4,461</a:t>
          </a:r>
          <a:r>
            <a:rPr lang="en-US" sz="9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900" b="1" baseline="-250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pt-BR" sz="900" b="1">
              <a:solidFill>
                <a:srgbClr val="0070C0"/>
              </a:solidFill>
            </a:rPr>
            <a:t> +</a:t>
          </a:r>
          <a:r>
            <a:rPr lang="pt-BR" sz="900" b="1" baseline="0">
              <a:solidFill>
                <a:srgbClr val="0070C0"/>
              </a:solidFill>
            </a:rPr>
            <a:t> 1,633</a:t>
          </a:r>
          <a:r>
            <a:rPr lang="en-US" sz="9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900" b="1" baseline="-250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pt-BR" sz="900" b="1" baseline="0">
              <a:solidFill>
                <a:srgbClr val="0070C0"/>
              </a:solidFill>
            </a:rPr>
            <a:t> - 0,124</a:t>
          </a:r>
          <a:r>
            <a:rPr lang="en-US" sz="9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900" b="1" baseline="-250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3</a:t>
          </a:r>
          <a:endParaRPr lang="pt-BR" sz="900" b="1" baseline="0">
            <a:solidFill>
              <a:srgbClr val="0070C0"/>
            </a:solidFill>
          </a:endParaRPr>
        </a:p>
        <a:p>
          <a:r>
            <a:rPr lang="pt-BR" sz="900" b="1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 R</a:t>
          </a:r>
          <a:r>
            <a:rPr lang="pt-BR" sz="900" b="1" i="0" u="none" strike="noStrike" baseline="300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pt-BR" sz="900" b="1">
              <a:solidFill>
                <a:srgbClr val="0070C0"/>
              </a:solidFill>
            </a:rPr>
            <a:t> </a:t>
          </a:r>
          <a:r>
            <a:rPr lang="pt-BR" sz="900" b="1" baseline="0">
              <a:solidFill>
                <a:srgbClr val="0070C0"/>
              </a:solidFill>
            </a:rPr>
            <a:t>= 0,773</a:t>
          </a:r>
        </a:p>
      </xdr:txBody>
    </xdr:sp>
    <xdr:clientData/>
  </xdr:twoCellAnchor>
  <xdr:twoCellAnchor editAs="oneCell">
    <xdr:from>
      <xdr:col>1</xdr:col>
      <xdr:colOff>0</xdr:colOff>
      <xdr:row>86</xdr:row>
      <xdr:rowOff>0</xdr:rowOff>
    </xdr:from>
    <xdr:to>
      <xdr:col>5</xdr:col>
      <xdr:colOff>1256820</xdr:colOff>
      <xdr:row>101</xdr:row>
      <xdr:rowOff>127000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F14F78B3-308F-104E-BEEB-35871B256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3700" y="19862800"/>
          <a:ext cx="6286020" cy="3175000"/>
        </a:xfrm>
        <a:prstGeom prst="rect">
          <a:avLst/>
        </a:prstGeom>
      </xdr:spPr>
    </xdr:pic>
    <xdr:clientData/>
  </xdr:twoCellAnchor>
  <xdr:twoCellAnchor>
    <xdr:from>
      <xdr:col>0</xdr:col>
      <xdr:colOff>215900</xdr:colOff>
      <xdr:row>84</xdr:row>
      <xdr:rowOff>101600</xdr:rowOff>
    </xdr:from>
    <xdr:to>
      <xdr:col>1</xdr:col>
      <xdr:colOff>101600</xdr:colOff>
      <xdr:row>96</xdr:row>
      <xdr:rowOff>25400</xdr:rowOff>
    </xdr:to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087F5931-D5AA-8041-BD99-EF3BF1F29A4A}"/>
            </a:ext>
          </a:extLst>
        </xdr:cNvPr>
        <xdr:cNvSpPr txBox="1"/>
      </xdr:nvSpPr>
      <xdr:spPr>
        <a:xfrm rot="16200000">
          <a:off x="-730250" y="20694650"/>
          <a:ext cx="21717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>
              <a:solidFill>
                <a:schemeClr val="tx1">
                  <a:lumMod val="75000"/>
                  <a:lumOff val="25000"/>
                </a:schemeClr>
              </a:solidFill>
            </a:rPr>
            <a:t>Proporção da Distribuição de Valores</a:t>
          </a:r>
        </a:p>
      </xdr:txBody>
    </xdr:sp>
    <xdr:clientData/>
  </xdr:twoCellAnchor>
  <xdr:twoCellAnchor>
    <xdr:from>
      <xdr:col>1</xdr:col>
      <xdr:colOff>165100</xdr:colOff>
      <xdr:row>101</xdr:row>
      <xdr:rowOff>63500</xdr:rowOff>
    </xdr:from>
    <xdr:to>
      <xdr:col>3</xdr:col>
      <xdr:colOff>139700</xdr:colOff>
      <xdr:row>102</xdr:row>
      <xdr:rowOff>101600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3C358AE5-268E-6F42-AFFC-671758148718}"/>
            </a:ext>
          </a:extLst>
        </xdr:cNvPr>
        <xdr:cNvSpPr txBox="1"/>
      </xdr:nvSpPr>
      <xdr:spPr>
        <a:xfrm>
          <a:off x="558800" y="22974300"/>
          <a:ext cx="24892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>
              <a:solidFill>
                <a:schemeClr val="tx1">
                  <a:lumMod val="75000"/>
                  <a:lumOff val="25000"/>
                </a:schemeClr>
              </a:solidFill>
            </a:rPr>
            <a:t>Valores de Crescimento do Comércio Total</a:t>
          </a:r>
        </a:p>
      </xdr:txBody>
    </xdr:sp>
    <xdr:clientData/>
  </xdr:twoCellAnchor>
  <xdr:twoCellAnchor>
    <xdr:from>
      <xdr:col>5</xdr:col>
      <xdr:colOff>101600</xdr:colOff>
      <xdr:row>86</xdr:row>
      <xdr:rowOff>101600</xdr:rowOff>
    </xdr:from>
    <xdr:to>
      <xdr:col>6</xdr:col>
      <xdr:colOff>38100</xdr:colOff>
      <xdr:row>88</xdr:row>
      <xdr:rowOff>139700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036749FB-FB4E-3A4E-ABD6-88B19542D892}"/>
            </a:ext>
          </a:extLst>
        </xdr:cNvPr>
        <xdr:cNvSpPr txBox="1"/>
      </xdr:nvSpPr>
      <xdr:spPr>
        <a:xfrm>
          <a:off x="5524500" y="19964400"/>
          <a:ext cx="1193800" cy="444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900" b="1" baseline="0">
              <a:solidFill>
                <a:srgbClr val="C00000"/>
              </a:solidFill>
            </a:rPr>
            <a:t>Valores Reais</a:t>
          </a:r>
        </a:p>
        <a:p>
          <a:r>
            <a:rPr lang="pt-BR" sz="900" b="1" baseline="0">
              <a:solidFill>
                <a:srgbClr val="0070C0"/>
              </a:solidFill>
            </a:rPr>
            <a:t>Valores Modelados*</a:t>
          </a:r>
          <a:endParaRPr lang="pt-BR" sz="900" b="1">
            <a:solidFill>
              <a:srgbClr val="0070C0"/>
            </a:solidFill>
          </a:endParaRPr>
        </a:p>
      </xdr:txBody>
    </xdr:sp>
    <xdr:clientData/>
  </xdr:twoCellAnchor>
  <xdr:twoCellAnchor>
    <xdr:from>
      <xdr:col>4</xdr:col>
      <xdr:colOff>977900</xdr:colOff>
      <xdr:row>88</xdr:row>
      <xdr:rowOff>0</xdr:rowOff>
    </xdr:from>
    <xdr:to>
      <xdr:col>6</xdr:col>
      <xdr:colOff>228600</xdr:colOff>
      <xdr:row>90</xdr:row>
      <xdr:rowOff>63500</xdr:rowOff>
    </xdr:to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23D83DE1-76BE-FE4E-B658-6BB648E53246}"/>
            </a:ext>
          </a:extLst>
        </xdr:cNvPr>
        <xdr:cNvSpPr txBox="1"/>
      </xdr:nvSpPr>
      <xdr:spPr>
        <a:xfrm>
          <a:off x="5143500" y="20701000"/>
          <a:ext cx="1765300" cy="469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900" b="1">
              <a:solidFill>
                <a:srgbClr val="0070C0"/>
              </a:solidFill>
            </a:rPr>
            <a:t>*y = 4,188</a:t>
          </a:r>
          <a:r>
            <a:rPr lang="en-US" sz="9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900" b="1" baseline="-250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pt-BR" sz="900" b="1">
              <a:solidFill>
                <a:srgbClr val="0070C0"/>
              </a:solidFill>
            </a:rPr>
            <a:t> +</a:t>
          </a:r>
          <a:r>
            <a:rPr lang="pt-BR" sz="900" b="1" baseline="0">
              <a:solidFill>
                <a:srgbClr val="0070C0"/>
              </a:solidFill>
            </a:rPr>
            <a:t> 3,364</a:t>
          </a:r>
          <a:r>
            <a:rPr lang="en-US" sz="9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900" b="1" baseline="-250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pt-BR" sz="900" b="1" baseline="0">
              <a:solidFill>
                <a:srgbClr val="0070C0"/>
              </a:solidFill>
            </a:rPr>
            <a:t> - 0,008</a:t>
          </a:r>
          <a:r>
            <a:rPr lang="en-US" sz="9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900" b="1" baseline="-250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3</a:t>
          </a:r>
          <a:endParaRPr lang="pt-BR" sz="900" b="1" baseline="0">
            <a:solidFill>
              <a:srgbClr val="0070C0"/>
            </a:solidFill>
          </a:endParaRPr>
        </a:p>
        <a:p>
          <a:r>
            <a:rPr lang="pt-BR" sz="900" b="1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 R</a:t>
          </a:r>
          <a:r>
            <a:rPr lang="pt-BR" sz="900" b="1" i="0" u="none" strike="noStrike" baseline="300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pt-BR" sz="900" b="1">
              <a:solidFill>
                <a:srgbClr val="0070C0"/>
              </a:solidFill>
            </a:rPr>
            <a:t> </a:t>
          </a:r>
          <a:r>
            <a:rPr lang="pt-BR" sz="900" b="1" baseline="0">
              <a:solidFill>
                <a:srgbClr val="0070C0"/>
              </a:solidFill>
            </a:rPr>
            <a:t>= 0,764</a:t>
          </a:r>
        </a:p>
      </xdr:txBody>
    </xdr:sp>
    <xdr:clientData/>
  </xdr:twoCellAnchor>
  <xdr:twoCellAnchor editAs="oneCell">
    <xdr:from>
      <xdr:col>1</xdr:col>
      <xdr:colOff>0</xdr:colOff>
      <xdr:row>107</xdr:row>
      <xdr:rowOff>0</xdr:rowOff>
    </xdr:from>
    <xdr:to>
      <xdr:col>5</xdr:col>
      <xdr:colOff>1246139</xdr:colOff>
      <xdr:row>122</xdr:row>
      <xdr:rowOff>101600</xdr:rowOff>
    </xdr:to>
    <xdr:pic>
      <xdr:nvPicPr>
        <xdr:cNvPr id="32" name="Imagem 31">
          <a:extLst>
            <a:ext uri="{FF2B5EF4-FFF2-40B4-BE49-F238E27FC236}">
              <a16:creationId xmlns:a16="http://schemas.microsoft.com/office/drawing/2014/main" id="{951BB617-D0F2-F847-A606-A7D9C8A91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93700" y="24650700"/>
          <a:ext cx="6275339" cy="3149600"/>
        </a:xfrm>
        <a:prstGeom prst="rect">
          <a:avLst/>
        </a:prstGeom>
      </xdr:spPr>
    </xdr:pic>
    <xdr:clientData/>
  </xdr:twoCellAnchor>
  <xdr:twoCellAnchor>
    <xdr:from>
      <xdr:col>0</xdr:col>
      <xdr:colOff>190500</xdr:colOff>
      <xdr:row>105</xdr:row>
      <xdr:rowOff>101600</xdr:rowOff>
    </xdr:from>
    <xdr:to>
      <xdr:col>1</xdr:col>
      <xdr:colOff>76200</xdr:colOff>
      <xdr:row>117</xdr:row>
      <xdr:rowOff>25400</xdr:rowOff>
    </xdr:to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46CFCF6D-7C84-154F-8A6E-02E88B324DFE}"/>
            </a:ext>
          </a:extLst>
        </xdr:cNvPr>
        <xdr:cNvSpPr txBox="1"/>
      </xdr:nvSpPr>
      <xdr:spPr>
        <a:xfrm rot="16200000">
          <a:off x="-863600" y="25374600"/>
          <a:ext cx="23876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>
              <a:solidFill>
                <a:schemeClr val="tx1">
                  <a:lumMod val="75000"/>
                  <a:lumOff val="25000"/>
                </a:schemeClr>
              </a:solidFill>
            </a:rPr>
            <a:t>Proporção da Distribuição de Valores</a:t>
          </a:r>
        </a:p>
      </xdr:txBody>
    </xdr:sp>
    <xdr:clientData/>
  </xdr:twoCellAnchor>
  <xdr:twoCellAnchor>
    <xdr:from>
      <xdr:col>1</xdr:col>
      <xdr:colOff>139700</xdr:colOff>
      <xdr:row>122</xdr:row>
      <xdr:rowOff>63500</xdr:rowOff>
    </xdr:from>
    <xdr:to>
      <xdr:col>3</xdr:col>
      <xdr:colOff>114300</xdr:colOff>
      <xdr:row>123</xdr:row>
      <xdr:rowOff>101600</xdr:rowOff>
    </xdr:to>
    <xdr:sp macro="" textlink="">
      <xdr:nvSpPr>
        <xdr:cNvPr id="34" name="CaixaDeTexto 33">
          <a:extLst>
            <a:ext uri="{FF2B5EF4-FFF2-40B4-BE49-F238E27FC236}">
              <a16:creationId xmlns:a16="http://schemas.microsoft.com/office/drawing/2014/main" id="{DCB01F26-A50C-914E-8247-8D70260083E3}"/>
            </a:ext>
          </a:extLst>
        </xdr:cNvPr>
        <xdr:cNvSpPr txBox="1"/>
      </xdr:nvSpPr>
      <xdr:spPr>
        <a:xfrm>
          <a:off x="533400" y="27762200"/>
          <a:ext cx="24892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>
              <a:solidFill>
                <a:schemeClr val="tx1">
                  <a:lumMod val="75000"/>
                  <a:lumOff val="25000"/>
                </a:schemeClr>
              </a:solidFill>
            </a:rPr>
            <a:t>Valores de Crescimento do Comércio Total</a:t>
          </a:r>
        </a:p>
      </xdr:txBody>
    </xdr:sp>
    <xdr:clientData/>
  </xdr:twoCellAnchor>
  <xdr:twoCellAnchor>
    <xdr:from>
      <xdr:col>5</xdr:col>
      <xdr:colOff>76200</xdr:colOff>
      <xdr:row>107</xdr:row>
      <xdr:rowOff>101600</xdr:rowOff>
    </xdr:from>
    <xdr:to>
      <xdr:col>6</xdr:col>
      <xdr:colOff>12700</xdr:colOff>
      <xdr:row>109</xdr:row>
      <xdr:rowOff>139700</xdr:rowOff>
    </xdr:to>
    <xdr:sp macro="" textlink="">
      <xdr:nvSpPr>
        <xdr:cNvPr id="35" name="CaixaDeTexto 34">
          <a:extLst>
            <a:ext uri="{FF2B5EF4-FFF2-40B4-BE49-F238E27FC236}">
              <a16:creationId xmlns:a16="http://schemas.microsoft.com/office/drawing/2014/main" id="{A7E97CC3-629D-4247-AD4F-4BEA36585D4F}"/>
            </a:ext>
          </a:extLst>
        </xdr:cNvPr>
        <xdr:cNvSpPr txBox="1"/>
      </xdr:nvSpPr>
      <xdr:spPr>
        <a:xfrm>
          <a:off x="5499100" y="24752300"/>
          <a:ext cx="1193800" cy="444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900" b="1" baseline="0">
              <a:solidFill>
                <a:srgbClr val="C00000"/>
              </a:solidFill>
            </a:rPr>
            <a:t>Valores Reais</a:t>
          </a:r>
        </a:p>
        <a:p>
          <a:r>
            <a:rPr lang="pt-BR" sz="900" b="1" baseline="0">
              <a:solidFill>
                <a:srgbClr val="0070C0"/>
              </a:solidFill>
            </a:rPr>
            <a:t>Valores Modelados*</a:t>
          </a:r>
          <a:endParaRPr lang="pt-BR" sz="900" b="1">
            <a:solidFill>
              <a:srgbClr val="0070C0"/>
            </a:solidFill>
          </a:endParaRPr>
        </a:p>
      </xdr:txBody>
    </xdr:sp>
    <xdr:clientData/>
  </xdr:twoCellAnchor>
  <xdr:twoCellAnchor>
    <xdr:from>
      <xdr:col>4</xdr:col>
      <xdr:colOff>952500</xdr:colOff>
      <xdr:row>109</xdr:row>
      <xdr:rowOff>0</xdr:rowOff>
    </xdr:from>
    <xdr:to>
      <xdr:col>6</xdr:col>
      <xdr:colOff>622300</xdr:colOff>
      <xdr:row>111</xdr:row>
      <xdr:rowOff>63500</xdr:rowOff>
    </xdr:to>
    <xdr:sp macro="" textlink="">
      <xdr:nvSpPr>
        <xdr:cNvPr id="36" name="CaixaDeTexto 35">
          <a:extLst>
            <a:ext uri="{FF2B5EF4-FFF2-40B4-BE49-F238E27FC236}">
              <a16:creationId xmlns:a16="http://schemas.microsoft.com/office/drawing/2014/main" id="{B51B5EC0-9927-6D40-BA87-DB77AD5EAA36}"/>
            </a:ext>
          </a:extLst>
        </xdr:cNvPr>
        <xdr:cNvSpPr txBox="1"/>
      </xdr:nvSpPr>
      <xdr:spPr>
        <a:xfrm>
          <a:off x="5118100" y="25057100"/>
          <a:ext cx="2184400" cy="469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900" b="1">
              <a:solidFill>
                <a:srgbClr val="0070C0"/>
              </a:solidFill>
            </a:rPr>
            <a:t>*y = 3,923</a:t>
          </a:r>
          <a:r>
            <a:rPr lang="en-US" sz="9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900" b="1" baseline="-250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pt-BR" sz="900" b="1">
              <a:solidFill>
                <a:srgbClr val="0070C0"/>
              </a:solidFill>
            </a:rPr>
            <a:t> +</a:t>
          </a:r>
          <a:r>
            <a:rPr lang="pt-BR" sz="900" b="1" baseline="0">
              <a:solidFill>
                <a:srgbClr val="0070C0"/>
              </a:solidFill>
            </a:rPr>
            <a:t> 3,038</a:t>
          </a:r>
          <a:r>
            <a:rPr lang="en-US" sz="9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900" b="1" baseline="-250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pt-BR" sz="900" b="1" baseline="0">
              <a:solidFill>
                <a:srgbClr val="0070C0"/>
              </a:solidFill>
            </a:rPr>
            <a:t> - 0,018</a:t>
          </a:r>
          <a:r>
            <a:rPr lang="en-US" sz="9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900" b="1" baseline="-250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3 </a:t>
          </a:r>
          <a:r>
            <a:rPr lang="pt-BR" sz="900" b="1">
              <a:solidFill>
                <a:srgbClr val="0070C0"/>
              </a:solidFill>
            </a:rPr>
            <a:t>+</a:t>
          </a:r>
          <a:r>
            <a:rPr lang="pt-BR" sz="900" b="1" baseline="0">
              <a:solidFill>
                <a:srgbClr val="0070C0"/>
              </a:solidFill>
            </a:rPr>
            <a:t> 0,097</a:t>
          </a:r>
          <a:r>
            <a:rPr lang="en-US" sz="9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900" b="1" baseline="-250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pt-BR" sz="900" b="1" baseline="0">
              <a:solidFill>
                <a:srgbClr val="0070C0"/>
              </a:solidFill>
            </a:rPr>
            <a:t> </a:t>
          </a:r>
        </a:p>
        <a:p>
          <a:r>
            <a:rPr lang="pt-BR" sz="900" b="1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 R</a:t>
          </a:r>
          <a:r>
            <a:rPr lang="pt-BR" sz="900" b="1" i="0" u="none" strike="noStrike" baseline="300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pt-BR" sz="900" b="1">
              <a:solidFill>
                <a:srgbClr val="0070C0"/>
              </a:solidFill>
            </a:rPr>
            <a:t> </a:t>
          </a:r>
          <a:r>
            <a:rPr lang="pt-BR" sz="900" b="1" baseline="0">
              <a:solidFill>
                <a:srgbClr val="0070C0"/>
              </a:solidFill>
            </a:rPr>
            <a:t>= 0,791</a:t>
          </a:r>
        </a:p>
      </xdr:txBody>
    </xdr:sp>
    <xdr:clientData/>
  </xdr:twoCellAnchor>
  <xdr:twoCellAnchor editAs="oneCell">
    <xdr:from>
      <xdr:col>1</xdr:col>
      <xdr:colOff>0</xdr:colOff>
      <xdr:row>128</xdr:row>
      <xdr:rowOff>0</xdr:rowOff>
    </xdr:from>
    <xdr:to>
      <xdr:col>5</xdr:col>
      <xdr:colOff>1252410</xdr:colOff>
      <xdr:row>143</xdr:row>
      <xdr:rowOff>165100</xdr:rowOff>
    </xdr:to>
    <xdr:pic>
      <xdr:nvPicPr>
        <xdr:cNvPr id="37" name="Imagem 36">
          <a:extLst>
            <a:ext uri="{FF2B5EF4-FFF2-40B4-BE49-F238E27FC236}">
              <a16:creationId xmlns:a16="http://schemas.microsoft.com/office/drawing/2014/main" id="{9037BF50-1CBD-CC4D-B270-64CD00E7C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93700" y="29006800"/>
          <a:ext cx="6281610" cy="3213100"/>
        </a:xfrm>
        <a:prstGeom prst="rect">
          <a:avLst/>
        </a:prstGeom>
      </xdr:spPr>
    </xdr:pic>
    <xdr:clientData/>
  </xdr:twoCellAnchor>
  <xdr:twoCellAnchor>
    <xdr:from>
      <xdr:col>0</xdr:col>
      <xdr:colOff>215900</xdr:colOff>
      <xdr:row>126</xdr:row>
      <xdr:rowOff>127000</xdr:rowOff>
    </xdr:from>
    <xdr:to>
      <xdr:col>1</xdr:col>
      <xdr:colOff>101600</xdr:colOff>
      <xdr:row>138</xdr:row>
      <xdr:rowOff>50800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BBCEF31B-C6C1-9147-A859-6BFC7211A9F1}"/>
            </a:ext>
          </a:extLst>
        </xdr:cNvPr>
        <xdr:cNvSpPr txBox="1"/>
      </xdr:nvSpPr>
      <xdr:spPr>
        <a:xfrm rot="16200000">
          <a:off x="-838200" y="29756100"/>
          <a:ext cx="23876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>
              <a:solidFill>
                <a:schemeClr val="tx1">
                  <a:lumMod val="75000"/>
                  <a:lumOff val="25000"/>
                </a:schemeClr>
              </a:solidFill>
            </a:rPr>
            <a:t>Proporção da Distribuição de Valores</a:t>
          </a:r>
        </a:p>
      </xdr:txBody>
    </xdr:sp>
    <xdr:clientData/>
  </xdr:twoCellAnchor>
  <xdr:twoCellAnchor>
    <xdr:from>
      <xdr:col>1</xdr:col>
      <xdr:colOff>165100</xdr:colOff>
      <xdr:row>143</xdr:row>
      <xdr:rowOff>88900</xdr:rowOff>
    </xdr:from>
    <xdr:to>
      <xdr:col>3</xdr:col>
      <xdr:colOff>139700</xdr:colOff>
      <xdr:row>144</xdr:row>
      <xdr:rowOff>127000</xdr:rowOff>
    </xdr:to>
    <xdr:sp macro="" textlink="">
      <xdr:nvSpPr>
        <xdr:cNvPr id="39" name="CaixaDeTexto 38">
          <a:extLst>
            <a:ext uri="{FF2B5EF4-FFF2-40B4-BE49-F238E27FC236}">
              <a16:creationId xmlns:a16="http://schemas.microsoft.com/office/drawing/2014/main" id="{62DEF8C5-52ED-E84A-A1A8-4331E90CB506}"/>
            </a:ext>
          </a:extLst>
        </xdr:cNvPr>
        <xdr:cNvSpPr txBox="1"/>
      </xdr:nvSpPr>
      <xdr:spPr>
        <a:xfrm>
          <a:off x="558800" y="32143700"/>
          <a:ext cx="24892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>
              <a:solidFill>
                <a:schemeClr val="tx1">
                  <a:lumMod val="75000"/>
                  <a:lumOff val="25000"/>
                </a:schemeClr>
              </a:solidFill>
            </a:rPr>
            <a:t>Valores de Crescimento do Comércio Total</a:t>
          </a:r>
        </a:p>
      </xdr:txBody>
    </xdr:sp>
    <xdr:clientData/>
  </xdr:twoCellAnchor>
  <xdr:twoCellAnchor>
    <xdr:from>
      <xdr:col>5</xdr:col>
      <xdr:colOff>101600</xdr:colOff>
      <xdr:row>128</xdr:row>
      <xdr:rowOff>127000</xdr:rowOff>
    </xdr:from>
    <xdr:to>
      <xdr:col>6</xdr:col>
      <xdr:colOff>38100</xdr:colOff>
      <xdr:row>130</xdr:row>
      <xdr:rowOff>165100</xdr:rowOff>
    </xdr:to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F7B2A6EF-30F7-C941-9E74-2D48F7EDFB6E}"/>
            </a:ext>
          </a:extLst>
        </xdr:cNvPr>
        <xdr:cNvSpPr txBox="1"/>
      </xdr:nvSpPr>
      <xdr:spPr>
        <a:xfrm>
          <a:off x="5524500" y="29133800"/>
          <a:ext cx="1193800" cy="444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900" b="1" baseline="0">
              <a:solidFill>
                <a:srgbClr val="C00000"/>
              </a:solidFill>
            </a:rPr>
            <a:t>Valores Reais</a:t>
          </a:r>
        </a:p>
        <a:p>
          <a:r>
            <a:rPr lang="pt-BR" sz="900" b="1" baseline="0">
              <a:solidFill>
                <a:srgbClr val="0070C0"/>
              </a:solidFill>
            </a:rPr>
            <a:t>Valores Modelados*</a:t>
          </a:r>
          <a:endParaRPr lang="pt-BR" sz="900" b="1">
            <a:solidFill>
              <a:srgbClr val="0070C0"/>
            </a:solidFill>
          </a:endParaRPr>
        </a:p>
      </xdr:txBody>
    </xdr:sp>
    <xdr:clientData/>
  </xdr:twoCellAnchor>
  <xdr:twoCellAnchor>
    <xdr:from>
      <xdr:col>4</xdr:col>
      <xdr:colOff>977900</xdr:colOff>
      <xdr:row>130</xdr:row>
      <xdr:rowOff>25400</xdr:rowOff>
    </xdr:from>
    <xdr:to>
      <xdr:col>6</xdr:col>
      <xdr:colOff>647700</xdr:colOff>
      <xdr:row>132</xdr:row>
      <xdr:rowOff>88900</xdr:rowOff>
    </xdr:to>
    <xdr:sp macro="" textlink="">
      <xdr:nvSpPr>
        <xdr:cNvPr id="41" name="CaixaDeTexto 40">
          <a:extLst>
            <a:ext uri="{FF2B5EF4-FFF2-40B4-BE49-F238E27FC236}">
              <a16:creationId xmlns:a16="http://schemas.microsoft.com/office/drawing/2014/main" id="{B2FC8F4C-E4C7-984B-86D2-8C4B30B7FFD6}"/>
            </a:ext>
          </a:extLst>
        </xdr:cNvPr>
        <xdr:cNvSpPr txBox="1"/>
      </xdr:nvSpPr>
      <xdr:spPr>
        <a:xfrm>
          <a:off x="5143500" y="29438600"/>
          <a:ext cx="2184400" cy="469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900" b="1">
              <a:solidFill>
                <a:srgbClr val="0070C0"/>
              </a:solidFill>
            </a:rPr>
            <a:t>*y = 4,344</a:t>
          </a:r>
          <a:r>
            <a:rPr lang="en-US" sz="9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900" b="1" baseline="-250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pt-BR" sz="900" b="1">
              <a:solidFill>
                <a:srgbClr val="0070C0"/>
              </a:solidFill>
            </a:rPr>
            <a:t> +</a:t>
          </a:r>
          <a:r>
            <a:rPr lang="pt-BR" sz="900" b="1" baseline="0">
              <a:solidFill>
                <a:srgbClr val="0070C0"/>
              </a:solidFill>
            </a:rPr>
            <a:t> 1,489</a:t>
          </a:r>
          <a:r>
            <a:rPr lang="en-US" sz="9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900" b="1" baseline="-250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pt-BR" sz="900" b="1" baseline="0">
              <a:solidFill>
                <a:srgbClr val="0070C0"/>
              </a:solidFill>
            </a:rPr>
            <a:t> - 0,132</a:t>
          </a:r>
          <a:r>
            <a:rPr lang="en-US" sz="9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900" b="1" baseline="-250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3 </a:t>
          </a:r>
          <a:r>
            <a:rPr lang="pt-BR" sz="900" b="1">
              <a:solidFill>
                <a:srgbClr val="0070C0"/>
              </a:solidFill>
            </a:rPr>
            <a:t>+</a:t>
          </a:r>
          <a:r>
            <a:rPr lang="pt-BR" sz="900" b="1" baseline="0">
              <a:solidFill>
                <a:srgbClr val="0070C0"/>
              </a:solidFill>
            </a:rPr>
            <a:t> 0,042</a:t>
          </a:r>
          <a:r>
            <a:rPr lang="en-US" sz="9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900" b="1" baseline="-250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pt-BR" sz="900" b="1" baseline="0">
              <a:solidFill>
                <a:srgbClr val="0070C0"/>
              </a:solidFill>
            </a:rPr>
            <a:t> </a:t>
          </a:r>
        </a:p>
        <a:p>
          <a:r>
            <a:rPr lang="pt-BR" sz="900" b="1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 R</a:t>
          </a:r>
          <a:r>
            <a:rPr lang="pt-BR" sz="900" b="1" i="0" u="none" strike="noStrike" baseline="300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pt-BR" sz="900" b="1">
              <a:solidFill>
                <a:srgbClr val="0070C0"/>
              </a:solidFill>
            </a:rPr>
            <a:t> </a:t>
          </a:r>
          <a:r>
            <a:rPr lang="pt-BR" sz="900" b="1" baseline="0">
              <a:solidFill>
                <a:srgbClr val="0070C0"/>
              </a:solidFill>
            </a:rPr>
            <a:t>= 0,775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nicius/Google%20Drive/Grupo%20Mercado/Bases%20de%20Dados/Fluxos%20Comerciais%20por%20Pai&#769;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A_SH_BLOCOS"/>
      <sheetName val="DADOS_SH"/>
    </sheetNames>
    <sheetDataSet>
      <sheetData sheetId="0">
        <row r="55">
          <cell r="B55">
            <v>1997</v>
          </cell>
          <cell r="C55">
            <v>1998</v>
          </cell>
          <cell r="D55">
            <v>1999</v>
          </cell>
          <cell r="E55">
            <v>2000</v>
          </cell>
          <cell r="F55">
            <v>2001</v>
          </cell>
          <cell r="G55">
            <v>2002</v>
          </cell>
          <cell r="H55">
            <v>2003</v>
          </cell>
          <cell r="I55">
            <v>2004</v>
          </cell>
          <cell r="J55">
            <v>2005</v>
          </cell>
          <cell r="K55">
            <v>2006</v>
          </cell>
          <cell r="L55">
            <v>2007</v>
          </cell>
          <cell r="M55">
            <v>2008</v>
          </cell>
          <cell r="N55">
            <v>2009</v>
          </cell>
          <cell r="O55">
            <v>2010</v>
          </cell>
          <cell r="P55">
            <v>2011</v>
          </cell>
          <cell r="Q55">
            <v>2012</v>
          </cell>
          <cell r="R55">
            <v>2013</v>
          </cell>
          <cell r="S55">
            <v>2014</v>
          </cell>
          <cell r="T55">
            <v>2015</v>
          </cell>
          <cell r="U55">
            <v>2016</v>
          </cell>
          <cell r="V55">
            <v>2017</v>
          </cell>
          <cell r="W55">
            <v>2018</v>
          </cell>
          <cell r="X55">
            <v>2019</v>
          </cell>
          <cell r="Y55" t="str">
            <v>2020*</v>
          </cell>
        </row>
        <row r="56">
          <cell r="B56">
            <v>2.932451904286229E-2</v>
          </cell>
          <cell r="C56">
            <v>2.569610423960338E-2</v>
          </cell>
          <cell r="D56">
            <v>2.3276676593705425E-2</v>
          </cell>
          <cell r="E56">
            <v>2.8354124391615807E-2</v>
          </cell>
          <cell r="F56">
            <v>4.0752479068131967E-2</v>
          </cell>
          <cell r="G56">
            <v>5.0476512033855059E-2</v>
          </cell>
          <cell r="H56">
            <v>7.1595063000056733E-2</v>
          </cell>
          <cell r="I56">
            <v>6.4419565101814555E-2</v>
          </cell>
          <cell r="J56">
            <v>6.5011636442834184E-2</v>
          </cell>
          <cell r="K56">
            <v>6.8478837540710477E-2</v>
          </cell>
          <cell r="L56">
            <v>7.5456673234308408E-2</v>
          </cell>
          <cell r="M56">
            <v>9.2666464987493008E-2</v>
          </cell>
          <cell r="N56">
            <v>0.14949138164111864</v>
          </cell>
          <cell r="O56">
            <v>0.16090591103572202</v>
          </cell>
          <cell r="P56">
            <v>0.18179019247548961</v>
          </cell>
          <cell r="Q56">
            <v>0.18030024274515713</v>
          </cell>
          <cell r="R56">
            <v>0.20400586731607195</v>
          </cell>
          <cell r="S56">
            <v>0.19527894376070104</v>
          </cell>
          <cell r="T56">
            <v>0.19714533487033947</v>
          </cell>
          <cell r="U56">
            <v>0.20188242286361072</v>
          </cell>
          <cell r="V56">
            <v>0.23042820565113106</v>
          </cell>
          <cell r="W56">
            <v>0.27868721382954276</v>
          </cell>
          <cell r="X56">
            <v>0.29212429173175092</v>
          </cell>
          <cell r="Y56">
            <v>0.34946778090031255</v>
          </cell>
        </row>
        <row r="57">
          <cell r="B57">
            <v>2.6354760921831116E-2</v>
          </cell>
          <cell r="C57">
            <v>2.4207796655292893E-2</v>
          </cell>
          <cell r="D57">
            <v>2.319692311250527E-2</v>
          </cell>
          <cell r="E57">
            <v>2.8260684389300905E-2</v>
          </cell>
          <cell r="F57">
            <v>3.0078902288228172E-2</v>
          </cell>
          <cell r="G57">
            <v>3.9153086291071129E-2</v>
          </cell>
          <cell r="H57">
            <v>4.9676998741676227E-2</v>
          </cell>
          <cell r="I57">
            <v>6.4522976855100111E-2</v>
          </cell>
          <cell r="J57">
            <v>7.8004046976939051E-2</v>
          </cell>
          <cell r="K57">
            <v>9.4811468089424172E-2</v>
          </cell>
          <cell r="L57">
            <v>0.10959891099046493</v>
          </cell>
          <cell r="M57">
            <v>0.120347057264166</v>
          </cell>
          <cell r="N57">
            <v>0.12862133384428179</v>
          </cell>
          <cell r="O57">
            <v>0.14483489803402144</v>
          </cell>
          <cell r="P57">
            <v>0.14938029932485666</v>
          </cell>
          <cell r="Q57">
            <v>0.15721682992062194</v>
          </cell>
          <cell r="R57">
            <v>0.15928849513398821</v>
          </cell>
          <cell r="S57">
            <v>0.16689833477197236</v>
          </cell>
          <cell r="T57">
            <v>0.18276924821121895</v>
          </cell>
          <cell r="U57">
            <v>0.17317757704393458</v>
          </cell>
          <cell r="V57">
            <v>0.18509817039965434</v>
          </cell>
          <cell r="W57">
            <v>0.19566133247642822</v>
          </cell>
          <cell r="X57">
            <v>0.20232022621961951</v>
          </cell>
          <cell r="Y57">
            <v>0.21402643069342309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7EA368-EFC8-7F44-BE3B-22F217DDC940}" name="Table3" displayName="Table3" ref="A1:L379" totalsRowShown="0">
  <tableColumns count="12">
    <tableColumn id="1" xr3:uid="{00000000-0010-0000-0000-000001000000}" name="CO_ANO"/>
    <tableColumn id="2" xr3:uid="{00000000-0010-0000-0000-000002000000}" name="CO_MES"/>
    <tableColumn id="3" xr3:uid="{00000000-0010-0000-0000-000003000000}" name="DIAS ÚTEIS"/>
    <tableColumn id="4" xr3:uid="{00000000-0010-0000-0000-000004000000}" name="US$ FOB_EXP"/>
    <tableColumn id="6" xr3:uid="{00000000-0010-0000-0000-000006000000}" name="US$ FOB_IMP"/>
    <tableColumn id="8" xr3:uid="{00000000-0010-0000-0000-000008000000}" name="SALDO_US$ FOB"/>
    <tableColumn id="10" xr3:uid="{00000000-0010-0000-0000-00000A000000}" name="CORRENTE_US$ FOB"/>
    <tableColumn id="5" xr3:uid="{0AA2A8F4-D291-314C-9330-F88D89C2AF1F}" name="Coluna1" dataCellStyle="Normal 3"/>
    <tableColumn id="7" xr3:uid="{1B87C364-77E4-BD4C-B8BB-18E77BC0DD73}" name="Coluna2" dataCellStyle="Normal 3"/>
    <tableColumn id="9" xr3:uid="{44D9BFFA-03A5-6D4B-B3F9-A394FC69AD2B}" name="Coluna3" dataCellStyle="Normal 3"/>
    <tableColumn id="11" xr3:uid="{81A99D62-CE70-214E-83C3-F86E23A7656C}" name="Coluna4" dataCellStyle="Normal 3"/>
    <tableColumn id="12" xr3:uid="{CEE4C55E-76DF-9B45-81A9-66ED5A16C7E9}" name="Coluna5" dataCellStyle="Normal 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Personalizada 4">
    <a:dk1>
      <a:srgbClr val="1E1E1E"/>
    </a:dk1>
    <a:lt1>
      <a:srgbClr val="F5F5F5"/>
    </a:lt1>
    <a:dk2>
      <a:srgbClr val="800000"/>
    </a:dk2>
    <a:lt2>
      <a:srgbClr val="CE2200"/>
    </a:lt2>
    <a:accent1>
      <a:srgbClr val="CE2200"/>
    </a:accent1>
    <a:accent2>
      <a:srgbClr val="EE8621"/>
    </a:accent2>
    <a:accent3>
      <a:srgbClr val="00F3FF"/>
    </a:accent3>
    <a:accent4>
      <a:srgbClr val="4C2882"/>
    </a:accent4>
    <a:accent5>
      <a:srgbClr val="00FF79"/>
    </a:accent5>
    <a:accent6>
      <a:srgbClr val="1E1E1E"/>
    </a:accent6>
    <a:hlink>
      <a:srgbClr val="0070C0"/>
    </a:hlink>
    <a:folHlink>
      <a:srgbClr val="00B0F0"/>
    </a:folHlink>
  </a:clrScheme>
  <a:fontScheme name="Personalizada 1">
    <a:majorFont>
      <a:latin typeface="Maven Pro Medium"/>
      <a:ea typeface=""/>
      <a:cs typeface=""/>
    </a:majorFont>
    <a:minorFont>
      <a:latin typeface="Maven Pro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Personalizada 4">
    <a:dk1>
      <a:srgbClr val="1E1E1E"/>
    </a:dk1>
    <a:lt1>
      <a:srgbClr val="F5F5F5"/>
    </a:lt1>
    <a:dk2>
      <a:srgbClr val="800000"/>
    </a:dk2>
    <a:lt2>
      <a:srgbClr val="CE2200"/>
    </a:lt2>
    <a:accent1>
      <a:srgbClr val="CE2200"/>
    </a:accent1>
    <a:accent2>
      <a:srgbClr val="EE8621"/>
    </a:accent2>
    <a:accent3>
      <a:srgbClr val="00F3FF"/>
    </a:accent3>
    <a:accent4>
      <a:srgbClr val="4C2882"/>
    </a:accent4>
    <a:accent5>
      <a:srgbClr val="00FF79"/>
    </a:accent5>
    <a:accent6>
      <a:srgbClr val="1E1E1E"/>
    </a:accent6>
    <a:hlink>
      <a:srgbClr val="0070C0"/>
    </a:hlink>
    <a:folHlink>
      <a:srgbClr val="00B0F0"/>
    </a:folHlink>
  </a:clrScheme>
  <a:fontScheme name="Personalizada 1">
    <a:majorFont>
      <a:latin typeface="Maven Pro Medium"/>
      <a:ea typeface=""/>
      <a:cs typeface=""/>
    </a:majorFont>
    <a:minorFont>
      <a:latin typeface="Maven Pro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Personalizada 4">
    <a:dk1>
      <a:srgbClr val="1E1E1E"/>
    </a:dk1>
    <a:lt1>
      <a:srgbClr val="F5F5F5"/>
    </a:lt1>
    <a:dk2>
      <a:srgbClr val="800000"/>
    </a:dk2>
    <a:lt2>
      <a:srgbClr val="CE2200"/>
    </a:lt2>
    <a:accent1>
      <a:srgbClr val="CE2200"/>
    </a:accent1>
    <a:accent2>
      <a:srgbClr val="EE8621"/>
    </a:accent2>
    <a:accent3>
      <a:srgbClr val="00F3FF"/>
    </a:accent3>
    <a:accent4>
      <a:srgbClr val="4C2882"/>
    </a:accent4>
    <a:accent5>
      <a:srgbClr val="00FF79"/>
    </a:accent5>
    <a:accent6>
      <a:srgbClr val="1E1E1E"/>
    </a:accent6>
    <a:hlink>
      <a:srgbClr val="0070C0"/>
    </a:hlink>
    <a:folHlink>
      <a:srgbClr val="00B0F0"/>
    </a:folHlink>
  </a:clrScheme>
  <a:fontScheme name="Personalizada 1">
    <a:majorFont>
      <a:latin typeface="Maven Pro Medium"/>
      <a:ea typeface=""/>
      <a:cs typeface=""/>
    </a:majorFont>
    <a:minorFont>
      <a:latin typeface="Maven Pro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Personalizada 4">
    <a:dk1>
      <a:srgbClr val="1E1E1E"/>
    </a:dk1>
    <a:lt1>
      <a:srgbClr val="F5F5F5"/>
    </a:lt1>
    <a:dk2>
      <a:srgbClr val="800000"/>
    </a:dk2>
    <a:lt2>
      <a:srgbClr val="CE2200"/>
    </a:lt2>
    <a:accent1>
      <a:srgbClr val="CE2200"/>
    </a:accent1>
    <a:accent2>
      <a:srgbClr val="EE8621"/>
    </a:accent2>
    <a:accent3>
      <a:srgbClr val="00F3FF"/>
    </a:accent3>
    <a:accent4>
      <a:srgbClr val="4C2882"/>
    </a:accent4>
    <a:accent5>
      <a:srgbClr val="00FF79"/>
    </a:accent5>
    <a:accent6>
      <a:srgbClr val="1E1E1E"/>
    </a:accent6>
    <a:hlink>
      <a:srgbClr val="0070C0"/>
    </a:hlink>
    <a:folHlink>
      <a:srgbClr val="00B0F0"/>
    </a:folHlink>
  </a:clrScheme>
  <a:fontScheme name="Personalizada 1">
    <a:majorFont>
      <a:latin typeface="Maven Pro Medium"/>
      <a:ea typeface=""/>
      <a:cs typeface=""/>
    </a:majorFont>
    <a:minorFont>
      <a:latin typeface="Maven Pro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Personalizada 4">
    <a:dk1>
      <a:srgbClr val="1E1E1E"/>
    </a:dk1>
    <a:lt1>
      <a:srgbClr val="F5F5F5"/>
    </a:lt1>
    <a:dk2>
      <a:srgbClr val="800000"/>
    </a:dk2>
    <a:lt2>
      <a:srgbClr val="CE2200"/>
    </a:lt2>
    <a:accent1>
      <a:srgbClr val="CE2200"/>
    </a:accent1>
    <a:accent2>
      <a:srgbClr val="EE8621"/>
    </a:accent2>
    <a:accent3>
      <a:srgbClr val="00F3FF"/>
    </a:accent3>
    <a:accent4>
      <a:srgbClr val="4C2882"/>
    </a:accent4>
    <a:accent5>
      <a:srgbClr val="00FF79"/>
    </a:accent5>
    <a:accent6>
      <a:srgbClr val="1E1E1E"/>
    </a:accent6>
    <a:hlink>
      <a:srgbClr val="0070C0"/>
    </a:hlink>
    <a:folHlink>
      <a:srgbClr val="00B0F0"/>
    </a:folHlink>
  </a:clrScheme>
  <a:fontScheme name="Personalizada 1">
    <a:majorFont>
      <a:latin typeface="Maven Pro Medium"/>
      <a:ea typeface=""/>
      <a:cs typeface=""/>
    </a:majorFont>
    <a:minorFont>
      <a:latin typeface="Maven Pro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Personalizada 4">
    <a:dk1>
      <a:srgbClr val="1E1E1E"/>
    </a:dk1>
    <a:lt1>
      <a:srgbClr val="F5F5F5"/>
    </a:lt1>
    <a:dk2>
      <a:srgbClr val="800000"/>
    </a:dk2>
    <a:lt2>
      <a:srgbClr val="CE2200"/>
    </a:lt2>
    <a:accent1>
      <a:srgbClr val="CE2200"/>
    </a:accent1>
    <a:accent2>
      <a:srgbClr val="EE8621"/>
    </a:accent2>
    <a:accent3>
      <a:srgbClr val="00F3FF"/>
    </a:accent3>
    <a:accent4>
      <a:srgbClr val="4C2882"/>
    </a:accent4>
    <a:accent5>
      <a:srgbClr val="00FF79"/>
    </a:accent5>
    <a:accent6>
      <a:srgbClr val="1E1E1E"/>
    </a:accent6>
    <a:hlink>
      <a:srgbClr val="0070C0"/>
    </a:hlink>
    <a:folHlink>
      <a:srgbClr val="00B0F0"/>
    </a:folHlink>
  </a:clrScheme>
  <a:fontScheme name="Personalizada 1">
    <a:majorFont>
      <a:latin typeface="Maven Pro Medium"/>
      <a:ea typeface=""/>
      <a:cs typeface=""/>
    </a:majorFont>
    <a:minorFont>
      <a:latin typeface="Maven Pro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Personalizada 4">
    <a:dk1>
      <a:srgbClr val="1E1E1E"/>
    </a:dk1>
    <a:lt1>
      <a:srgbClr val="F5F5F5"/>
    </a:lt1>
    <a:dk2>
      <a:srgbClr val="800000"/>
    </a:dk2>
    <a:lt2>
      <a:srgbClr val="CE2200"/>
    </a:lt2>
    <a:accent1>
      <a:srgbClr val="CE2200"/>
    </a:accent1>
    <a:accent2>
      <a:srgbClr val="EE8621"/>
    </a:accent2>
    <a:accent3>
      <a:srgbClr val="00F3FF"/>
    </a:accent3>
    <a:accent4>
      <a:srgbClr val="4C2882"/>
    </a:accent4>
    <a:accent5>
      <a:srgbClr val="00FF79"/>
    </a:accent5>
    <a:accent6>
      <a:srgbClr val="1E1E1E"/>
    </a:accent6>
    <a:hlink>
      <a:srgbClr val="0070C0"/>
    </a:hlink>
    <a:folHlink>
      <a:srgbClr val="00B0F0"/>
    </a:folHlink>
  </a:clrScheme>
  <a:fontScheme name="Personalizada 1">
    <a:majorFont>
      <a:latin typeface="Maven Pro Medium"/>
      <a:ea typeface=""/>
      <a:cs typeface=""/>
    </a:majorFont>
    <a:minorFont>
      <a:latin typeface="Maven Pro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Personalizada 4">
    <a:dk1>
      <a:srgbClr val="1E1E1E"/>
    </a:dk1>
    <a:lt1>
      <a:srgbClr val="F5F5F5"/>
    </a:lt1>
    <a:dk2>
      <a:srgbClr val="800000"/>
    </a:dk2>
    <a:lt2>
      <a:srgbClr val="CE2200"/>
    </a:lt2>
    <a:accent1>
      <a:srgbClr val="CE2200"/>
    </a:accent1>
    <a:accent2>
      <a:srgbClr val="EE8621"/>
    </a:accent2>
    <a:accent3>
      <a:srgbClr val="00F3FF"/>
    </a:accent3>
    <a:accent4>
      <a:srgbClr val="4C2882"/>
    </a:accent4>
    <a:accent5>
      <a:srgbClr val="00FF79"/>
    </a:accent5>
    <a:accent6>
      <a:srgbClr val="1E1E1E"/>
    </a:accent6>
    <a:hlink>
      <a:srgbClr val="0070C0"/>
    </a:hlink>
    <a:folHlink>
      <a:srgbClr val="00B0F0"/>
    </a:folHlink>
  </a:clrScheme>
  <a:fontScheme name="Personalizada 1">
    <a:majorFont>
      <a:latin typeface="Maven Pro Medium"/>
      <a:ea typeface=""/>
      <a:cs typeface=""/>
    </a:majorFont>
    <a:minorFont>
      <a:latin typeface="Maven Pro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Personalizada 4">
    <a:dk1>
      <a:srgbClr val="1E1E1E"/>
    </a:dk1>
    <a:lt1>
      <a:srgbClr val="F5F5F5"/>
    </a:lt1>
    <a:dk2>
      <a:srgbClr val="800000"/>
    </a:dk2>
    <a:lt2>
      <a:srgbClr val="CE2200"/>
    </a:lt2>
    <a:accent1>
      <a:srgbClr val="CE2200"/>
    </a:accent1>
    <a:accent2>
      <a:srgbClr val="EE8621"/>
    </a:accent2>
    <a:accent3>
      <a:srgbClr val="00F3FF"/>
    </a:accent3>
    <a:accent4>
      <a:srgbClr val="4C2882"/>
    </a:accent4>
    <a:accent5>
      <a:srgbClr val="00FF79"/>
    </a:accent5>
    <a:accent6>
      <a:srgbClr val="1E1E1E"/>
    </a:accent6>
    <a:hlink>
      <a:srgbClr val="0070C0"/>
    </a:hlink>
    <a:folHlink>
      <a:srgbClr val="00B0F0"/>
    </a:folHlink>
  </a:clrScheme>
  <a:fontScheme name="Personalizada 1">
    <a:majorFont>
      <a:latin typeface="Maven Pro Medium"/>
      <a:ea typeface=""/>
      <a:cs typeface=""/>
    </a:majorFont>
    <a:minorFont>
      <a:latin typeface="Maven Pro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Personalizada 4">
    <a:dk1>
      <a:srgbClr val="1E1E1E"/>
    </a:dk1>
    <a:lt1>
      <a:srgbClr val="F5F5F5"/>
    </a:lt1>
    <a:dk2>
      <a:srgbClr val="800000"/>
    </a:dk2>
    <a:lt2>
      <a:srgbClr val="CE2200"/>
    </a:lt2>
    <a:accent1>
      <a:srgbClr val="CE2200"/>
    </a:accent1>
    <a:accent2>
      <a:srgbClr val="EE8621"/>
    </a:accent2>
    <a:accent3>
      <a:srgbClr val="00F3FF"/>
    </a:accent3>
    <a:accent4>
      <a:srgbClr val="4C2882"/>
    </a:accent4>
    <a:accent5>
      <a:srgbClr val="00FF79"/>
    </a:accent5>
    <a:accent6>
      <a:srgbClr val="1E1E1E"/>
    </a:accent6>
    <a:hlink>
      <a:srgbClr val="0070C0"/>
    </a:hlink>
    <a:folHlink>
      <a:srgbClr val="00B0F0"/>
    </a:folHlink>
  </a:clrScheme>
  <a:fontScheme name="Personalizada 1">
    <a:majorFont>
      <a:latin typeface="Maven Pro Medium"/>
      <a:ea typeface=""/>
      <a:cs typeface=""/>
    </a:majorFont>
    <a:minorFont>
      <a:latin typeface="Maven Pro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Personalizada 4">
    <a:dk1>
      <a:srgbClr val="1E1E1E"/>
    </a:dk1>
    <a:lt1>
      <a:srgbClr val="F5F5F5"/>
    </a:lt1>
    <a:dk2>
      <a:srgbClr val="800000"/>
    </a:dk2>
    <a:lt2>
      <a:srgbClr val="CE2200"/>
    </a:lt2>
    <a:accent1>
      <a:srgbClr val="CE2200"/>
    </a:accent1>
    <a:accent2>
      <a:srgbClr val="EE8621"/>
    </a:accent2>
    <a:accent3>
      <a:srgbClr val="00F3FF"/>
    </a:accent3>
    <a:accent4>
      <a:srgbClr val="4C2882"/>
    </a:accent4>
    <a:accent5>
      <a:srgbClr val="00FF79"/>
    </a:accent5>
    <a:accent6>
      <a:srgbClr val="1E1E1E"/>
    </a:accent6>
    <a:hlink>
      <a:srgbClr val="0070C0"/>
    </a:hlink>
    <a:folHlink>
      <a:srgbClr val="00B0F0"/>
    </a:folHlink>
  </a:clrScheme>
  <a:fontScheme name="Personalizada 1">
    <a:majorFont>
      <a:latin typeface="Maven Pro Medium"/>
      <a:ea typeface=""/>
      <a:cs typeface=""/>
    </a:majorFont>
    <a:minorFont>
      <a:latin typeface="Maven Pro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Personalizada 4">
    <a:dk1>
      <a:srgbClr val="1E1E1E"/>
    </a:dk1>
    <a:lt1>
      <a:srgbClr val="F5F5F5"/>
    </a:lt1>
    <a:dk2>
      <a:srgbClr val="800000"/>
    </a:dk2>
    <a:lt2>
      <a:srgbClr val="CE2200"/>
    </a:lt2>
    <a:accent1>
      <a:srgbClr val="CE2200"/>
    </a:accent1>
    <a:accent2>
      <a:srgbClr val="EE8621"/>
    </a:accent2>
    <a:accent3>
      <a:srgbClr val="00F3FF"/>
    </a:accent3>
    <a:accent4>
      <a:srgbClr val="4C2882"/>
    </a:accent4>
    <a:accent5>
      <a:srgbClr val="00FF79"/>
    </a:accent5>
    <a:accent6>
      <a:srgbClr val="1E1E1E"/>
    </a:accent6>
    <a:hlink>
      <a:srgbClr val="0070C0"/>
    </a:hlink>
    <a:folHlink>
      <a:srgbClr val="00B0F0"/>
    </a:folHlink>
  </a:clrScheme>
  <a:fontScheme name="Personalizada 1">
    <a:majorFont>
      <a:latin typeface="Maven Pro Medium"/>
      <a:ea typeface=""/>
      <a:cs typeface=""/>
    </a:majorFont>
    <a:minorFont>
      <a:latin typeface="Maven Pro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Personalizada 4">
    <a:dk1>
      <a:srgbClr val="1E1E1E"/>
    </a:dk1>
    <a:lt1>
      <a:srgbClr val="F5F5F5"/>
    </a:lt1>
    <a:dk2>
      <a:srgbClr val="800000"/>
    </a:dk2>
    <a:lt2>
      <a:srgbClr val="CE2200"/>
    </a:lt2>
    <a:accent1>
      <a:srgbClr val="CE2200"/>
    </a:accent1>
    <a:accent2>
      <a:srgbClr val="EE8621"/>
    </a:accent2>
    <a:accent3>
      <a:srgbClr val="00F3FF"/>
    </a:accent3>
    <a:accent4>
      <a:srgbClr val="4C2882"/>
    </a:accent4>
    <a:accent5>
      <a:srgbClr val="00FF79"/>
    </a:accent5>
    <a:accent6>
      <a:srgbClr val="1E1E1E"/>
    </a:accent6>
    <a:hlink>
      <a:srgbClr val="0070C0"/>
    </a:hlink>
    <a:folHlink>
      <a:srgbClr val="00B0F0"/>
    </a:folHlink>
  </a:clrScheme>
  <a:fontScheme name="Personalizada 1">
    <a:majorFont>
      <a:latin typeface="Maven Pro Medium"/>
      <a:ea typeface=""/>
      <a:cs typeface=""/>
    </a:majorFont>
    <a:minorFont>
      <a:latin typeface="Maven Pro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Personalizada 4">
    <a:dk1>
      <a:srgbClr val="1E1E1E"/>
    </a:dk1>
    <a:lt1>
      <a:srgbClr val="F5F5F5"/>
    </a:lt1>
    <a:dk2>
      <a:srgbClr val="800000"/>
    </a:dk2>
    <a:lt2>
      <a:srgbClr val="CE2200"/>
    </a:lt2>
    <a:accent1>
      <a:srgbClr val="CE2200"/>
    </a:accent1>
    <a:accent2>
      <a:srgbClr val="EE8621"/>
    </a:accent2>
    <a:accent3>
      <a:srgbClr val="00F3FF"/>
    </a:accent3>
    <a:accent4>
      <a:srgbClr val="4C2882"/>
    </a:accent4>
    <a:accent5>
      <a:srgbClr val="00FF79"/>
    </a:accent5>
    <a:accent6>
      <a:srgbClr val="1E1E1E"/>
    </a:accent6>
    <a:hlink>
      <a:srgbClr val="0070C0"/>
    </a:hlink>
    <a:folHlink>
      <a:srgbClr val="00B0F0"/>
    </a:folHlink>
  </a:clrScheme>
  <a:fontScheme name="Personalizada 1">
    <a:majorFont>
      <a:latin typeface="Maven Pro Medium"/>
      <a:ea typeface=""/>
      <a:cs typeface=""/>
    </a:majorFont>
    <a:minorFont>
      <a:latin typeface="Maven Pro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Personalizada 4">
    <a:dk1>
      <a:srgbClr val="1E1E1E"/>
    </a:dk1>
    <a:lt1>
      <a:srgbClr val="F5F5F5"/>
    </a:lt1>
    <a:dk2>
      <a:srgbClr val="800000"/>
    </a:dk2>
    <a:lt2>
      <a:srgbClr val="CE2200"/>
    </a:lt2>
    <a:accent1>
      <a:srgbClr val="CE2200"/>
    </a:accent1>
    <a:accent2>
      <a:srgbClr val="EE8621"/>
    </a:accent2>
    <a:accent3>
      <a:srgbClr val="00F3FF"/>
    </a:accent3>
    <a:accent4>
      <a:srgbClr val="4C2882"/>
    </a:accent4>
    <a:accent5>
      <a:srgbClr val="00FF79"/>
    </a:accent5>
    <a:accent6>
      <a:srgbClr val="1E1E1E"/>
    </a:accent6>
    <a:hlink>
      <a:srgbClr val="0070C0"/>
    </a:hlink>
    <a:folHlink>
      <a:srgbClr val="00B0F0"/>
    </a:folHlink>
  </a:clrScheme>
  <a:fontScheme name="Personalizada 1">
    <a:majorFont>
      <a:latin typeface="Maven Pro Medium"/>
      <a:ea typeface=""/>
      <a:cs typeface=""/>
    </a:majorFont>
    <a:minorFont>
      <a:latin typeface="Maven Pro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pers.ssrn.com/sol3/papers.cfm?abstract_id=3275033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worldbank.org/indicator/NY.GDP.MKTP.KD.ZG?end=2018&amp;start=199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N29"/>
  <sheetViews>
    <sheetView zoomScale="84" workbookViewId="0">
      <selection activeCell="L3" sqref="L3"/>
    </sheetView>
  </sheetViews>
  <sheetFormatPr baseColWidth="10" defaultColWidth="11" defaultRowHeight="16"/>
  <cols>
    <col min="1" max="1" width="5.1640625" bestFit="1" customWidth="1"/>
    <col min="2" max="2" width="12.6640625" bestFit="1" customWidth="1"/>
    <col min="3" max="3" width="14.6640625" bestFit="1" customWidth="1"/>
    <col min="4" max="4" width="12.1640625" bestFit="1" customWidth="1"/>
    <col min="5" max="5" width="20.5" bestFit="1" customWidth="1"/>
    <col min="6" max="6" width="12.83203125" bestFit="1" customWidth="1"/>
    <col min="7" max="7" width="21.83203125" bestFit="1" customWidth="1"/>
    <col min="8" max="8" width="13.5" bestFit="1" customWidth="1"/>
    <col min="9" max="9" width="24.83203125" bestFit="1" customWidth="1"/>
    <col min="10" max="10" width="20.83203125" bestFit="1" customWidth="1"/>
    <col min="11" max="11" width="21.6640625" bestFit="1" customWidth="1"/>
    <col min="12" max="12" width="21.6640625" customWidth="1"/>
    <col min="13" max="13" width="17.33203125" bestFit="1" customWidth="1"/>
    <col min="14" max="14" width="18.5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14</v>
      </c>
      <c r="K1" s="1" t="s">
        <v>15</v>
      </c>
      <c r="L1" s="1" t="s">
        <v>53</v>
      </c>
      <c r="M1" s="1" t="s">
        <v>16</v>
      </c>
      <c r="N1" s="1" t="s">
        <v>117</v>
      </c>
    </row>
    <row r="2" spans="1:14">
      <c r="A2" s="2">
        <v>1994</v>
      </c>
      <c r="B2" s="6">
        <v>1182847</v>
      </c>
      <c r="C2" s="5" t="s">
        <v>8</v>
      </c>
      <c r="D2" s="6">
        <v>96519.516709238291</v>
      </c>
      <c r="E2" s="5"/>
      <c r="F2" s="6">
        <v>93797.124725595117</v>
      </c>
      <c r="G2" s="5" t="s">
        <v>8</v>
      </c>
      <c r="H2" s="6">
        <v>190316.64143483341</v>
      </c>
      <c r="I2" s="2" t="s">
        <v>8</v>
      </c>
      <c r="J2" s="6">
        <v>27758028392044.016</v>
      </c>
      <c r="K2" s="5" t="s">
        <v>8</v>
      </c>
      <c r="L2" s="5"/>
      <c r="M2" s="9">
        <v>0</v>
      </c>
      <c r="N2" s="49">
        <v>0</v>
      </c>
    </row>
    <row r="3" spans="1:14">
      <c r="A3" s="4">
        <v>1995</v>
      </c>
      <c r="B3" s="7">
        <v>1374313.5</v>
      </c>
      <c r="C3" s="3">
        <v>0.16186920201851973</v>
      </c>
      <c r="D3" s="7">
        <v>97410.321435447782</v>
      </c>
      <c r="E3" s="3">
        <v>9.2292704789749269E-3</v>
      </c>
      <c r="F3" s="7">
        <v>124120.89741678536</v>
      </c>
      <c r="G3" s="3">
        <v>0.32329106867511004</v>
      </c>
      <c r="H3" s="7">
        <v>221531.21885223314</v>
      </c>
      <c r="I3" s="3">
        <v>0.16401391482146321</v>
      </c>
      <c r="J3" s="7">
        <v>30871294151487.434</v>
      </c>
      <c r="K3" s="3">
        <v>0.11215730870625307</v>
      </c>
      <c r="L3" s="3"/>
      <c r="M3" s="10">
        <v>0</v>
      </c>
      <c r="N3" s="49">
        <v>0</v>
      </c>
    </row>
    <row r="4" spans="1:14">
      <c r="A4" s="2">
        <v>1996</v>
      </c>
      <c r="B4" s="6">
        <v>1649704</v>
      </c>
      <c r="C4" s="5">
        <v>0.20038404628929274</v>
      </c>
      <c r="D4" s="6">
        <v>96627.657835125923</v>
      </c>
      <c r="E4" s="5">
        <v>-8.0347091436354656E-3</v>
      </c>
      <c r="F4" s="6">
        <v>129855.98993557692</v>
      </c>
      <c r="G4" s="5">
        <v>4.6205696527746642E-2</v>
      </c>
      <c r="H4" s="6">
        <v>226483.64777070284</v>
      </c>
      <c r="I4" s="5">
        <v>2.2355444727513163E-2</v>
      </c>
      <c r="J4" s="6">
        <v>31554591937227.461</v>
      </c>
      <c r="K4" s="5">
        <v>2.2133759031514488E-2</v>
      </c>
      <c r="L4" s="5"/>
      <c r="M4" s="9">
        <v>0</v>
      </c>
      <c r="N4" s="49">
        <v>0</v>
      </c>
    </row>
    <row r="5" spans="1:14">
      <c r="A5" s="4">
        <v>1997</v>
      </c>
      <c r="B5" s="7">
        <v>1599565.375</v>
      </c>
      <c r="C5" s="3">
        <v>-3.0392497684433084E-2</v>
      </c>
      <c r="D5" s="7">
        <v>107762.02409096994</v>
      </c>
      <c r="E5" s="3">
        <v>0.11522959890885875</v>
      </c>
      <c r="F5" s="7">
        <v>149353.60878020432</v>
      </c>
      <c r="G5" s="3">
        <v>0.15014801284330748</v>
      </c>
      <c r="H5" s="7">
        <v>257115.63287117425</v>
      </c>
      <c r="I5" s="3">
        <v>0.13525031675348109</v>
      </c>
      <c r="J5" s="7">
        <v>31439644761511.297</v>
      </c>
      <c r="K5" s="3">
        <v>-3.6428034292070866E-3</v>
      </c>
      <c r="L5" s="3"/>
      <c r="M5" s="10">
        <v>0</v>
      </c>
      <c r="N5" s="49">
        <v>0</v>
      </c>
    </row>
    <row r="6" spans="1:14">
      <c r="A6" s="2">
        <v>1998</v>
      </c>
      <c r="B6" s="6">
        <v>1532996</v>
      </c>
      <c r="C6" s="5">
        <v>-4.1617164287517827E-2</v>
      </c>
      <c r="D6" s="6">
        <v>111911.52751770616</v>
      </c>
      <c r="E6" s="5">
        <v>3.8506175637841755E-2</v>
      </c>
      <c r="F6" s="6">
        <v>148179.68360301852</v>
      </c>
      <c r="G6" s="5">
        <v>-7.8600389155202288E-3</v>
      </c>
      <c r="H6" s="6">
        <v>260091.21112072468</v>
      </c>
      <c r="I6" s="5">
        <v>1.157291844265762E-2</v>
      </c>
      <c r="J6" s="6">
        <v>31378241723507.953</v>
      </c>
      <c r="K6" s="5">
        <v>-1.9530449045821463E-3</v>
      </c>
      <c r="L6" s="5"/>
      <c r="M6" s="9">
        <v>0</v>
      </c>
      <c r="N6" s="49">
        <v>0</v>
      </c>
    </row>
    <row r="7" spans="1:14">
      <c r="A7" s="4">
        <v>1999</v>
      </c>
      <c r="B7" s="7">
        <v>1481144.625</v>
      </c>
      <c r="C7" s="3">
        <v>-3.3823555312603504E-2</v>
      </c>
      <c r="D7" s="7">
        <v>108029.72213680577</v>
      </c>
      <c r="E7" s="3">
        <v>-3.4686376524404317E-2</v>
      </c>
      <c r="F7" s="7">
        <v>124453.41332588531</v>
      </c>
      <c r="G7" s="3">
        <v>-0.16011824091011817</v>
      </c>
      <c r="H7" s="7">
        <v>232483.13546269108</v>
      </c>
      <c r="I7" s="3">
        <v>-0.10614766850087431</v>
      </c>
      <c r="J7" s="7">
        <v>32542676561717.883</v>
      </c>
      <c r="K7" s="3">
        <v>3.7109626742965585E-2</v>
      </c>
      <c r="L7" s="3"/>
      <c r="M7" s="10">
        <v>0</v>
      </c>
      <c r="N7" s="49">
        <v>0</v>
      </c>
    </row>
    <row r="8" spans="1:14">
      <c r="A8" s="2">
        <v>2000</v>
      </c>
      <c r="B8" s="6">
        <v>1502304.625</v>
      </c>
      <c r="C8" s="5">
        <v>1.428624838037007E-2</v>
      </c>
      <c r="D8" s="6">
        <v>130224.45855107531</v>
      </c>
      <c r="E8" s="5">
        <v>0.20545027771304225</v>
      </c>
      <c r="F8" s="6">
        <v>154186.69009599742</v>
      </c>
      <c r="G8" s="5">
        <v>0.2389108982672461</v>
      </c>
      <c r="H8" s="6">
        <v>284411.14864707272</v>
      </c>
      <c r="I8" s="5">
        <v>0.22336249500865435</v>
      </c>
      <c r="J8" s="6">
        <v>33587697817382.848</v>
      </c>
      <c r="K8" s="5">
        <v>3.2112332668244425E-2</v>
      </c>
      <c r="L8" s="5"/>
      <c r="M8" s="9">
        <v>0</v>
      </c>
      <c r="N8" s="49">
        <v>0</v>
      </c>
    </row>
    <row r="9" spans="1:14">
      <c r="A9" s="4">
        <v>2001</v>
      </c>
      <c r="B9" s="7">
        <v>1495676.875</v>
      </c>
      <c r="C9" s="3">
        <v>-4.4117217571636447E-3</v>
      </c>
      <c r="D9" s="7">
        <v>139940.89263042435</v>
      </c>
      <c r="E9" s="3">
        <v>7.4612973533985993E-2</v>
      </c>
      <c r="F9" s="7">
        <v>159758.45637185965</v>
      </c>
      <c r="G9" s="3">
        <v>3.613649318493839E-2</v>
      </c>
      <c r="H9" s="7">
        <v>299699.349002284</v>
      </c>
      <c r="I9" s="3">
        <v>5.3753871562125299E-2</v>
      </c>
      <c r="J9" s="7">
        <v>33395831094306.277</v>
      </c>
      <c r="K9" s="3">
        <v>-5.7124106605863645E-3</v>
      </c>
      <c r="L9" s="3"/>
      <c r="M9" s="10">
        <v>0</v>
      </c>
      <c r="N9" s="49">
        <v>0</v>
      </c>
    </row>
    <row r="10" spans="1:14">
      <c r="A10" s="2">
        <v>2002</v>
      </c>
      <c r="B10" s="6">
        <v>1506163.25</v>
      </c>
      <c r="C10" s="5">
        <v>7.0111233083014479E-3</v>
      </c>
      <c r="D10" s="6">
        <v>146694.46850458346</v>
      </c>
      <c r="E10" s="5">
        <v>4.8260202912917771E-2</v>
      </c>
      <c r="F10" s="6">
        <v>137118.36464426294</v>
      </c>
      <c r="G10" s="5">
        <v>-0.14171451228158338</v>
      </c>
      <c r="H10" s="6">
        <v>283812.8331488464</v>
      </c>
      <c r="I10" s="5">
        <v>-5.3008176048178646E-2</v>
      </c>
      <c r="J10" s="6">
        <v>34673878373799.406</v>
      </c>
      <c r="K10" s="5">
        <v>3.8269665332899105E-2</v>
      </c>
      <c r="L10" s="5"/>
      <c r="M10" s="9">
        <v>0</v>
      </c>
      <c r="N10" s="49">
        <v>0</v>
      </c>
    </row>
    <row r="11" spans="1:14">
      <c r="A11" s="4">
        <v>2003</v>
      </c>
      <c r="B11" s="7">
        <v>1500747</v>
      </c>
      <c r="C11" s="3">
        <v>-3.5960577314577691E-3</v>
      </c>
      <c r="D11" s="7">
        <v>155971.46757370234</v>
      </c>
      <c r="E11" s="3">
        <v>6.3240278680507966E-2</v>
      </c>
      <c r="F11" s="7">
        <v>134544.99519489706</v>
      </c>
      <c r="G11" s="3">
        <v>-1.8767503944801089E-2</v>
      </c>
      <c r="H11" s="7">
        <v>290516.46276859939</v>
      </c>
      <c r="I11" s="3">
        <v>2.3619896060997458E-2</v>
      </c>
      <c r="J11" s="7">
        <v>38902286267512.547</v>
      </c>
      <c r="K11" s="3">
        <v>0.12194793579561747</v>
      </c>
      <c r="L11" s="3"/>
      <c r="M11" s="10">
        <v>0</v>
      </c>
      <c r="N11" s="49">
        <v>0</v>
      </c>
    </row>
    <row r="12" spans="1:14">
      <c r="A12" s="2">
        <v>2004</v>
      </c>
      <c r="B12" s="6">
        <v>1580214.5</v>
      </c>
      <c r="C12" s="5">
        <v>5.2951963255632117E-2</v>
      </c>
      <c r="D12" s="6">
        <v>188710.27429088578</v>
      </c>
      <c r="E12" s="5">
        <v>0.20990253683234172</v>
      </c>
      <c r="F12" s="6">
        <v>153843.9735875912</v>
      </c>
      <c r="G12" s="5">
        <v>0.14343884263207518</v>
      </c>
      <c r="H12" s="6">
        <v>342554.24787847698</v>
      </c>
      <c r="I12" s="5">
        <v>0.17912163948976079</v>
      </c>
      <c r="J12" s="6">
        <v>43816491277275.711</v>
      </c>
      <c r="K12" s="5">
        <v>0.12632175332756823</v>
      </c>
      <c r="L12" s="5"/>
      <c r="M12" s="9">
        <v>0</v>
      </c>
      <c r="N12" s="49">
        <v>0</v>
      </c>
    </row>
    <row r="13" spans="1:14">
      <c r="A13" s="4">
        <v>2005</v>
      </c>
      <c r="B13" s="7">
        <v>1638427.125</v>
      </c>
      <c r="C13" s="3">
        <v>3.6838432377376717E-2</v>
      </c>
      <c r="D13" s="7">
        <v>225395.38192658499</v>
      </c>
      <c r="E13" s="3">
        <v>0.19439910080969569</v>
      </c>
      <c r="F13" s="7">
        <v>180651.48931306321</v>
      </c>
      <c r="G13" s="3">
        <v>0.17425132164965262</v>
      </c>
      <c r="H13" s="7">
        <v>406046.8712396482</v>
      </c>
      <c r="I13" s="3">
        <v>0.18535056492335666</v>
      </c>
      <c r="J13" s="7">
        <v>47457320830071.617</v>
      </c>
      <c r="K13" s="3">
        <v>8.3092676904600316E-2</v>
      </c>
      <c r="L13" s="3"/>
      <c r="M13" s="10">
        <v>0</v>
      </c>
      <c r="N13" s="49">
        <v>0</v>
      </c>
    </row>
    <row r="14" spans="1:14">
      <c r="A14" s="2">
        <v>2006</v>
      </c>
      <c r="B14" s="6">
        <v>1787496.375</v>
      </c>
      <c r="C14" s="5">
        <v>9.0983143360739982E-2</v>
      </c>
      <c r="D14" s="6">
        <v>255898.99399700202</v>
      </c>
      <c r="E14" s="5">
        <v>0.13533379348629504</v>
      </c>
      <c r="F14" s="6">
        <v>212828.56507315021</v>
      </c>
      <c r="G14" s="5">
        <v>0.17811685850164882</v>
      </c>
      <c r="H14" s="6">
        <v>468727.55907015223</v>
      </c>
      <c r="I14" s="5">
        <v>0.15436810937402834</v>
      </c>
      <c r="J14" s="6">
        <v>51448204042310.836</v>
      </c>
      <c r="K14" s="5">
        <v>8.4094153282044726E-2</v>
      </c>
      <c r="L14" s="5"/>
      <c r="M14" s="9">
        <v>0</v>
      </c>
      <c r="N14" s="49">
        <v>0</v>
      </c>
    </row>
    <row r="15" spans="1:14">
      <c r="A15" s="4">
        <v>2007</v>
      </c>
      <c r="B15" s="7">
        <v>1989525.625</v>
      </c>
      <c r="C15" s="3">
        <v>0.11302358585202721</v>
      </c>
      <c r="D15" s="7">
        <v>275515.09726032615</v>
      </c>
      <c r="E15" s="3">
        <v>7.6655648218585615E-2</v>
      </c>
      <c r="F15" s="7">
        <v>252420.34860451706</v>
      </c>
      <c r="G15" s="3">
        <v>0.18602664317056772</v>
      </c>
      <c r="H15" s="7">
        <v>527935.4458648432</v>
      </c>
      <c r="I15" s="3">
        <v>0.12631620575531288</v>
      </c>
      <c r="J15" s="7">
        <v>57968240150757.688</v>
      </c>
      <c r="K15" s="3">
        <v>0.12673010127010054</v>
      </c>
      <c r="L15" s="3"/>
      <c r="M15" s="10">
        <v>0</v>
      </c>
      <c r="N15" s="49">
        <v>0</v>
      </c>
    </row>
    <row r="16" spans="1:14">
      <c r="A16" s="2">
        <v>2008</v>
      </c>
      <c r="B16" s="6">
        <v>2214151.25</v>
      </c>
      <c r="C16" s="5">
        <v>0.11290411250671872</v>
      </c>
      <c r="D16" s="6">
        <v>312170.25705408305</v>
      </c>
      <c r="E16" s="5">
        <v>0.13304229117841238</v>
      </c>
      <c r="F16" s="6">
        <v>320439.46506943554</v>
      </c>
      <c r="G16" s="5">
        <v>0.26946764332176865</v>
      </c>
      <c r="H16" s="6">
        <v>632609.72212351859</v>
      </c>
      <c r="I16" s="5">
        <v>0.19827097626908174</v>
      </c>
      <c r="J16" s="6">
        <v>63611551585506.742</v>
      </c>
      <c r="K16" s="5">
        <v>9.7351781252501768E-2</v>
      </c>
      <c r="L16" s="5"/>
      <c r="M16" s="9">
        <v>0</v>
      </c>
      <c r="N16" s="49">
        <v>0</v>
      </c>
    </row>
    <row r="17" spans="1:14">
      <c r="A17" s="4">
        <v>2009</v>
      </c>
      <c r="B17" s="7">
        <v>2298627.75</v>
      </c>
      <c r="C17" s="3">
        <v>3.8152994290701736E-2</v>
      </c>
      <c r="D17" s="7">
        <v>264918.90071768872</v>
      </c>
      <c r="E17" s="3">
        <v>-0.1513640562118258</v>
      </c>
      <c r="F17" s="7">
        <v>276825.84673465043</v>
      </c>
      <c r="G17" s="3">
        <v>-0.13610563956388622</v>
      </c>
      <c r="H17" s="7">
        <v>541744.74745233916</v>
      </c>
      <c r="I17" s="3">
        <v>-0.143635122087861</v>
      </c>
      <c r="J17" s="7">
        <v>60334174014009.562</v>
      </c>
      <c r="K17" s="3">
        <v>-5.1521736065370471E-2</v>
      </c>
      <c r="L17" s="3"/>
      <c r="M17" s="10">
        <v>1</v>
      </c>
      <c r="N17" s="49">
        <v>0</v>
      </c>
    </row>
    <row r="18" spans="1:14">
      <c r="A18" s="2">
        <v>2010</v>
      </c>
      <c r="B18" s="6">
        <v>2664909.25</v>
      </c>
      <c r="C18" s="5">
        <v>0.15934789789255777</v>
      </c>
      <c r="D18" s="6">
        <v>336061.62550771609</v>
      </c>
      <c r="E18" s="5">
        <v>0.26854529668247684</v>
      </c>
      <c r="F18" s="6">
        <v>372773.78422544152</v>
      </c>
      <c r="G18" s="5">
        <v>0.34660035767094155</v>
      </c>
      <c r="H18" s="6">
        <v>708835.4097331576</v>
      </c>
      <c r="I18" s="5">
        <v>0.30843060881825801</v>
      </c>
      <c r="J18" s="6">
        <v>66051234056873.617</v>
      </c>
      <c r="K18" s="5">
        <v>9.4756580931008694E-2</v>
      </c>
      <c r="L18" s="5"/>
      <c r="M18" s="9">
        <v>0</v>
      </c>
      <c r="N18" s="49">
        <v>1</v>
      </c>
    </row>
    <row r="19" spans="1:14">
      <c r="A19" s="4">
        <v>2011</v>
      </c>
      <c r="B19" s="7">
        <v>2973945.75</v>
      </c>
      <c r="C19" s="3">
        <v>0.11596511213280536</v>
      </c>
      <c r="D19" s="7">
        <v>407554.76707373187</v>
      </c>
      <c r="E19" s="3">
        <v>0.21273818889022267</v>
      </c>
      <c r="F19" s="7">
        <v>440826.16555391997</v>
      </c>
      <c r="G19" s="3">
        <v>0.18255677895879763</v>
      </c>
      <c r="H19" s="7">
        <v>848380.93262765184</v>
      </c>
      <c r="I19" s="3">
        <v>0.19686590282929917</v>
      </c>
      <c r="J19" s="7">
        <v>73393195809480.609</v>
      </c>
      <c r="K19" s="3">
        <v>0.11115555761282492</v>
      </c>
      <c r="L19" s="3"/>
      <c r="M19" s="10">
        <v>0</v>
      </c>
      <c r="N19" s="49">
        <v>0</v>
      </c>
    </row>
    <row r="20" spans="1:14">
      <c r="A20" s="2">
        <v>2012</v>
      </c>
      <c r="B20" s="6">
        <v>3008097.25</v>
      </c>
      <c r="C20" s="5">
        <v>1.1483565226433567E-2</v>
      </c>
      <c r="D20" s="6">
        <v>389944.08230024949</v>
      </c>
      <c r="E20" s="5">
        <v>-4.3210596946094304E-2</v>
      </c>
      <c r="F20" s="6">
        <v>443205.87597690523</v>
      </c>
      <c r="G20" s="5">
        <v>5.3982966732364357E-3</v>
      </c>
      <c r="H20" s="6">
        <v>833149.95827715471</v>
      </c>
      <c r="I20" s="5">
        <v>-1.7952989942056963E-2</v>
      </c>
      <c r="J20" s="6">
        <v>75085219051414.438</v>
      </c>
      <c r="K20" s="5">
        <v>2.3054224894717867E-2</v>
      </c>
      <c r="L20" s="5"/>
      <c r="M20" s="9">
        <v>0</v>
      </c>
      <c r="N20" s="49">
        <v>0</v>
      </c>
    </row>
    <row r="21" spans="1:14">
      <c r="A21" s="4">
        <v>2013</v>
      </c>
      <c r="B21" s="7">
        <v>3072402.5</v>
      </c>
      <c r="C21" s="3">
        <v>2.1377383992488896E-2</v>
      </c>
      <c r="D21" s="7">
        <v>382314.31389635429</v>
      </c>
      <c r="E21" s="3">
        <v>-1.9566314120957551E-2</v>
      </c>
      <c r="F21" s="7">
        <v>476903.22071108967</v>
      </c>
      <c r="G21" s="3">
        <v>7.6030906990818714E-2</v>
      </c>
      <c r="H21" s="7">
        <v>859217.53460744396</v>
      </c>
      <c r="I21" s="3">
        <v>3.1287976517688998E-2</v>
      </c>
      <c r="J21" s="7">
        <v>77237062496074.266</v>
      </c>
      <c r="K21" s="3">
        <v>2.8658682385761747E-2</v>
      </c>
      <c r="L21" s="3"/>
      <c r="M21" s="10">
        <v>0</v>
      </c>
      <c r="N21" s="49">
        <v>0</v>
      </c>
    </row>
    <row r="22" spans="1:14">
      <c r="A22" s="2">
        <v>2014</v>
      </c>
      <c r="B22" s="6">
        <v>3069772</v>
      </c>
      <c r="C22" s="5">
        <v>-8.5617037481255931E-4</v>
      </c>
      <c r="D22" s="6">
        <v>361083.13783881068</v>
      </c>
      <c r="E22" s="5">
        <v>-5.5533301489986586E-2</v>
      </c>
      <c r="F22" s="6">
        <v>461972.18654292822</v>
      </c>
      <c r="G22" s="5">
        <v>-3.1308310616771307E-2</v>
      </c>
      <c r="H22" s="6">
        <v>823055.3243817389</v>
      </c>
      <c r="I22" s="5">
        <v>-4.2087374581137649E-2</v>
      </c>
      <c r="J22" s="6">
        <v>79333432907873.625</v>
      </c>
      <c r="K22" s="5">
        <v>2.7142026690954335E-2</v>
      </c>
      <c r="L22" s="5"/>
      <c r="M22" s="9">
        <v>0</v>
      </c>
      <c r="N22" s="49">
        <v>0</v>
      </c>
    </row>
    <row r="23" spans="1:14">
      <c r="A23" s="4">
        <v>2015</v>
      </c>
      <c r="B23" s="7">
        <v>2939667</v>
      </c>
      <c r="C23" s="3">
        <v>-4.2382626462160733E-2</v>
      </c>
      <c r="D23" s="7">
        <v>346342.06666076928</v>
      </c>
      <c r="E23" s="3">
        <v>-4.0824590331941413E-2</v>
      </c>
      <c r="F23" s="7">
        <v>383206.38206161559</v>
      </c>
      <c r="G23" s="3">
        <v>-0.17049901871958995</v>
      </c>
      <c r="H23" s="7">
        <v>729548.44872238487</v>
      </c>
      <c r="I23" s="3">
        <v>-0.11360946571798725</v>
      </c>
      <c r="J23" s="7">
        <v>75050176318824.75</v>
      </c>
      <c r="K23" s="3">
        <v>-5.399056150794368E-2</v>
      </c>
      <c r="L23" s="3"/>
      <c r="M23" s="10">
        <v>0</v>
      </c>
      <c r="N23" s="49">
        <v>0</v>
      </c>
    </row>
    <row r="24" spans="1:14">
      <c r="A24" s="2">
        <v>2016</v>
      </c>
      <c r="B24" s="6">
        <v>2863052.75</v>
      </c>
      <c r="C24" s="5">
        <v>-2.6062220652883439E-2</v>
      </c>
      <c r="D24" s="6">
        <v>339018.57337477058</v>
      </c>
      <c r="E24" s="5">
        <v>-2.1145260685794254E-2</v>
      </c>
      <c r="F24" s="6">
        <v>334446.2079871688</v>
      </c>
      <c r="G24" s="5">
        <v>-0.12724259395712945</v>
      </c>
      <c r="H24" s="6">
        <v>673464.78136193939</v>
      </c>
      <c r="I24" s="5">
        <v>-7.6874493337161454E-2</v>
      </c>
      <c r="J24" s="6">
        <v>76164616246717.938</v>
      </c>
      <c r="K24" s="5">
        <v>1.4849264619431146E-2</v>
      </c>
      <c r="L24" s="5"/>
      <c r="M24" s="9">
        <v>0</v>
      </c>
      <c r="N24" s="49">
        <v>0</v>
      </c>
    </row>
    <row r="25" spans="1:14">
      <c r="A25" s="4">
        <v>2017</v>
      </c>
      <c r="B25" s="7">
        <v>2890897.5</v>
      </c>
      <c r="C25" s="3">
        <v>9.7255455736888763E-3</v>
      </c>
      <c r="D25" s="7">
        <v>363952.19291701913</v>
      </c>
      <c r="E25" s="3">
        <v>7.3546470607925851E-2</v>
      </c>
      <c r="F25" s="7">
        <v>355847.85040620714</v>
      </c>
      <c r="G25" s="3">
        <v>6.39912844216175E-2</v>
      </c>
      <c r="H25" s="7">
        <v>719800.04332322627</v>
      </c>
      <c r="I25" s="3">
        <v>6.8801314105221056E-2</v>
      </c>
      <c r="J25" s="7">
        <v>80951412132502.281</v>
      </c>
      <c r="K25" s="3">
        <v>6.2848027360613345E-2</v>
      </c>
      <c r="L25" s="3"/>
      <c r="M25" s="10">
        <v>0</v>
      </c>
      <c r="N25" s="49">
        <v>1</v>
      </c>
    </row>
    <row r="27" spans="1:14">
      <c r="A27" t="s">
        <v>9</v>
      </c>
      <c r="D27" s="8" t="s">
        <v>12</v>
      </c>
    </row>
    <row r="28" spans="1:14">
      <c r="A28" t="s">
        <v>10</v>
      </c>
    </row>
    <row r="29" spans="1:14">
      <c r="A29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B7051-E8AD-764A-B6DA-1FAD5CC6DC3B}">
  <sheetPr codeName="Planilha10"/>
  <dimension ref="A1:T125"/>
  <sheetViews>
    <sheetView showGridLines="0" topLeftCell="K11" workbookViewId="0">
      <selection activeCell="V15" sqref="V15"/>
    </sheetView>
  </sheetViews>
  <sheetFormatPr baseColWidth="10" defaultColWidth="8.83203125" defaultRowHeight="15"/>
  <cols>
    <col min="1" max="2" width="8.83203125" style="104"/>
    <col min="3" max="4" width="15.6640625" style="104" customWidth="1"/>
    <col min="5" max="16384" width="8.83203125" style="104"/>
  </cols>
  <sheetData>
    <row r="1" spans="1:18" ht="24.75" customHeight="1">
      <c r="A1" s="102"/>
      <c r="B1" s="102"/>
      <c r="C1" s="103" t="s">
        <v>197</v>
      </c>
      <c r="D1" s="103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105"/>
    </row>
    <row r="2" spans="1:18" ht="24.75" customHeight="1">
      <c r="A2" s="102"/>
      <c r="B2" s="102"/>
      <c r="C2" s="103" t="s">
        <v>198</v>
      </c>
      <c r="D2" s="103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105"/>
    </row>
    <row r="3" spans="1:18">
      <c r="A3" s="102" t="s">
        <v>0</v>
      </c>
      <c r="B3" s="102" t="s">
        <v>199</v>
      </c>
      <c r="C3" s="102" t="s">
        <v>200</v>
      </c>
      <c r="D3" s="102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</row>
    <row r="4" spans="1:18">
      <c r="A4" s="102" t="s">
        <v>201</v>
      </c>
      <c r="B4" s="102">
        <v>1990</v>
      </c>
      <c r="C4" s="106">
        <v>12496.47</v>
      </c>
      <c r="D4" s="107"/>
      <c r="E4" s="108"/>
    </row>
    <row r="5" spans="1:18">
      <c r="A5" s="102" t="s">
        <v>202</v>
      </c>
      <c r="B5" s="102">
        <v>1990</v>
      </c>
      <c r="C5" s="106">
        <v>8769.9650000000001</v>
      </c>
      <c r="D5" s="107"/>
      <c r="E5" s="108"/>
    </row>
    <row r="6" spans="1:18" ht="16">
      <c r="A6" s="102" t="s">
        <v>203</v>
      </c>
      <c r="B6" s="102">
        <v>1990</v>
      </c>
      <c r="C6" s="106">
        <v>16198.83</v>
      </c>
      <c r="D6" s="107"/>
      <c r="E6" s="108"/>
      <c r="F6" s="217" t="s">
        <v>197</v>
      </c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105"/>
    </row>
    <row r="7" spans="1:18" ht="16">
      <c r="A7" s="102" t="s">
        <v>204</v>
      </c>
      <c r="B7" s="102">
        <v>1990</v>
      </c>
      <c r="C7" s="106">
        <v>11872.27</v>
      </c>
      <c r="D7" s="107"/>
      <c r="E7" s="108"/>
      <c r="F7" s="218" t="s">
        <v>205</v>
      </c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105"/>
    </row>
    <row r="8" spans="1:18">
      <c r="A8" s="102" t="s">
        <v>206</v>
      </c>
      <c r="B8" s="102">
        <v>1991</v>
      </c>
      <c r="C8" s="106">
        <v>8223.5499999999993</v>
      </c>
      <c r="D8" s="107"/>
      <c r="E8" s="108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</row>
    <row r="9" spans="1:18">
      <c r="A9" s="102" t="s">
        <v>207</v>
      </c>
      <c r="B9" s="102">
        <v>1991</v>
      </c>
      <c r="C9" s="106">
        <v>10483.81</v>
      </c>
      <c r="D9" s="107"/>
      <c r="E9" s="108"/>
      <c r="F9" s="105"/>
      <c r="R9" s="105"/>
    </row>
    <row r="10" spans="1:18">
      <c r="A10" s="102" t="s">
        <v>208</v>
      </c>
      <c r="B10" s="102">
        <v>1991</v>
      </c>
      <c r="C10" s="106">
        <v>6208.3220000000001</v>
      </c>
      <c r="D10" s="107"/>
      <c r="E10" s="108"/>
      <c r="F10" s="105"/>
      <c r="R10" s="105"/>
    </row>
    <row r="11" spans="1:18">
      <c r="A11" s="102" t="s">
        <v>209</v>
      </c>
      <c r="B11" s="102">
        <v>1991</v>
      </c>
      <c r="C11" s="106">
        <v>7314.1329999999998</v>
      </c>
      <c r="D11" s="107"/>
      <c r="E11" s="108"/>
      <c r="F11" s="105"/>
      <c r="R11" s="105"/>
    </row>
    <row r="12" spans="1:18">
      <c r="A12" s="102" t="s">
        <v>210</v>
      </c>
      <c r="B12" s="102">
        <v>1992</v>
      </c>
      <c r="C12" s="106">
        <v>12616.9</v>
      </c>
      <c r="D12" s="107"/>
      <c r="E12" s="108"/>
      <c r="F12" s="105"/>
      <c r="R12" s="105"/>
    </row>
    <row r="13" spans="1:18">
      <c r="A13" s="102" t="s">
        <v>211</v>
      </c>
      <c r="B13" s="102">
        <v>1992</v>
      </c>
      <c r="C13" s="106">
        <v>7358.835</v>
      </c>
      <c r="D13" s="107"/>
      <c r="E13" s="108"/>
      <c r="F13" s="105"/>
      <c r="R13" s="105"/>
    </row>
    <row r="14" spans="1:18">
      <c r="A14" s="102" t="s">
        <v>212</v>
      </c>
      <c r="B14" s="102">
        <v>1992</v>
      </c>
      <c r="C14" s="106">
        <v>6777.6109999999999</v>
      </c>
      <c r="D14" s="107"/>
      <c r="E14" s="108"/>
      <c r="F14" s="105"/>
      <c r="R14" s="105"/>
    </row>
    <row r="15" spans="1:18">
      <c r="A15" s="102" t="s">
        <v>213</v>
      </c>
      <c r="B15" s="102">
        <v>1992</v>
      </c>
      <c r="C15" s="106">
        <v>13982.37</v>
      </c>
      <c r="D15" s="107"/>
      <c r="E15" s="108"/>
      <c r="F15" s="105"/>
      <c r="R15" s="105"/>
    </row>
    <row r="16" spans="1:18">
      <c r="A16" s="102" t="s">
        <v>214</v>
      </c>
      <c r="B16" s="102">
        <v>1993</v>
      </c>
      <c r="C16" s="106">
        <v>13705.72</v>
      </c>
      <c r="D16" s="107"/>
      <c r="E16" s="108"/>
      <c r="F16" s="105"/>
      <c r="R16" s="105"/>
    </row>
    <row r="17" spans="1:20">
      <c r="A17" s="102" t="s">
        <v>215</v>
      </c>
      <c r="B17" s="102">
        <v>1993</v>
      </c>
      <c r="C17" s="106">
        <v>10558.9</v>
      </c>
      <c r="D17" s="107"/>
      <c r="E17" s="108"/>
      <c r="F17" s="105"/>
      <c r="R17" s="105"/>
    </row>
    <row r="18" spans="1:20" ht="16">
      <c r="A18" s="102" t="s">
        <v>216</v>
      </c>
      <c r="B18" s="102">
        <v>1993</v>
      </c>
      <c r="C18" s="106">
        <v>15698.88</v>
      </c>
      <c r="D18" s="107"/>
      <c r="E18" s="108"/>
      <c r="F18" s="105"/>
      <c r="R18" s="105"/>
      <c r="T18" s="109" t="s">
        <v>379</v>
      </c>
    </row>
    <row r="19" spans="1:20">
      <c r="A19" s="102" t="s">
        <v>217</v>
      </c>
      <c r="B19" s="102">
        <v>1993</v>
      </c>
      <c r="C19" s="106">
        <v>11880.08</v>
      </c>
      <c r="D19" s="107"/>
      <c r="E19" s="108"/>
      <c r="F19" s="105"/>
      <c r="R19" s="105"/>
    </row>
    <row r="20" spans="1:20">
      <c r="A20" s="102" t="s">
        <v>218</v>
      </c>
      <c r="B20" s="102">
        <v>1994</v>
      </c>
      <c r="C20" s="106">
        <v>9655.8529999999992</v>
      </c>
      <c r="D20" s="107"/>
      <c r="E20" s="108"/>
      <c r="F20" s="105"/>
      <c r="R20" s="105"/>
    </row>
    <row r="21" spans="1:20">
      <c r="A21" s="102" t="s">
        <v>219</v>
      </c>
      <c r="B21" s="102">
        <v>1994</v>
      </c>
      <c r="C21" s="106">
        <v>9446.2360000000008</v>
      </c>
      <c r="D21" s="107"/>
      <c r="E21" s="108"/>
      <c r="F21" s="105"/>
      <c r="R21" s="105"/>
    </row>
    <row r="22" spans="1:20">
      <c r="A22" s="102" t="s">
        <v>220</v>
      </c>
      <c r="B22" s="102">
        <v>1994</v>
      </c>
      <c r="C22" s="106">
        <v>12937.13</v>
      </c>
      <c r="D22" s="107"/>
      <c r="E22" s="108"/>
      <c r="F22" s="105"/>
      <c r="R22" s="105"/>
    </row>
    <row r="23" spans="1:20">
      <c r="A23" s="102" t="s">
        <v>221</v>
      </c>
      <c r="B23" s="102">
        <v>1994</v>
      </c>
      <c r="C23" s="106">
        <v>8478.3179999999993</v>
      </c>
      <c r="D23" s="107"/>
      <c r="E23" s="108"/>
      <c r="F23" s="105"/>
      <c r="R23" s="105"/>
    </row>
    <row r="24" spans="1:20">
      <c r="A24" s="102" t="s">
        <v>222</v>
      </c>
      <c r="B24" s="102">
        <v>1995</v>
      </c>
      <c r="C24" s="106">
        <v>11010.07</v>
      </c>
      <c r="D24" s="107"/>
      <c r="E24" s="108"/>
      <c r="F24" s="105"/>
      <c r="R24" s="105"/>
    </row>
    <row r="25" spans="1:20">
      <c r="A25" s="102" t="s">
        <v>223</v>
      </c>
      <c r="B25" s="102">
        <v>1995</v>
      </c>
      <c r="C25" s="106">
        <v>9926.9740000000002</v>
      </c>
      <c r="D25" s="107"/>
      <c r="E25" s="108"/>
      <c r="F25" s="105"/>
      <c r="R25" s="105"/>
    </row>
    <row r="26" spans="1:20">
      <c r="A26" s="102" t="s">
        <v>224</v>
      </c>
      <c r="B26" s="102">
        <v>1995</v>
      </c>
      <c r="C26" s="106">
        <v>8000.6670000000004</v>
      </c>
      <c r="D26" s="107"/>
      <c r="E26" s="108"/>
      <c r="F26" s="105"/>
      <c r="R26" s="105"/>
    </row>
    <row r="27" spans="1:20">
      <c r="A27" s="102" t="s">
        <v>225</v>
      </c>
      <c r="B27" s="102">
        <v>1995</v>
      </c>
      <c r="C27" s="106">
        <v>11781.52</v>
      </c>
      <c r="D27" s="107"/>
      <c r="E27" s="108"/>
      <c r="F27" s="105"/>
      <c r="R27" s="105"/>
    </row>
    <row r="28" spans="1:20">
      <c r="A28" s="102" t="s">
        <v>226</v>
      </c>
      <c r="B28" s="102">
        <v>1996</v>
      </c>
      <c r="C28" s="106">
        <v>10780.95</v>
      </c>
      <c r="D28" s="107"/>
      <c r="E28" s="108"/>
      <c r="F28" s="105"/>
      <c r="R28" s="105"/>
    </row>
    <row r="29" spans="1:20">
      <c r="A29" s="102" t="s">
        <v>227</v>
      </c>
      <c r="B29" s="102">
        <v>1996</v>
      </c>
      <c r="C29" s="106">
        <v>11799.2</v>
      </c>
      <c r="D29" s="107"/>
      <c r="E29" s="108"/>
      <c r="F29" s="105"/>
      <c r="R29" s="105"/>
    </row>
    <row r="30" spans="1:20">
      <c r="A30" s="102" t="s">
        <v>228</v>
      </c>
      <c r="B30" s="102">
        <v>1996</v>
      </c>
      <c r="C30" s="106">
        <v>9862.2459999999992</v>
      </c>
      <c r="D30" s="107"/>
      <c r="E30" s="108"/>
      <c r="F30" s="105"/>
      <c r="R30" s="105"/>
    </row>
    <row r="31" spans="1:20">
      <c r="A31" s="102" t="s">
        <v>229</v>
      </c>
      <c r="B31" s="102">
        <v>1996</v>
      </c>
      <c r="C31" s="106">
        <v>8467.3970000000008</v>
      </c>
      <c r="D31" s="107"/>
      <c r="E31" s="108"/>
      <c r="F31" s="105"/>
      <c r="R31" s="105"/>
    </row>
    <row r="32" spans="1:20">
      <c r="A32" s="102" t="s">
        <v>230</v>
      </c>
      <c r="B32" s="102">
        <v>1997</v>
      </c>
      <c r="C32" s="106">
        <v>8311.3050000000003</v>
      </c>
      <c r="D32" s="107"/>
      <c r="E32" s="108"/>
      <c r="F32" s="105"/>
      <c r="R32" s="105"/>
    </row>
    <row r="33" spans="1:20">
      <c r="A33" s="102" t="s">
        <v>231</v>
      </c>
      <c r="B33" s="102">
        <v>1997</v>
      </c>
      <c r="C33" s="106">
        <v>11003.56</v>
      </c>
      <c r="D33" s="107"/>
      <c r="E33" s="108"/>
      <c r="F33" s="105"/>
      <c r="R33" s="105"/>
    </row>
    <row r="34" spans="1:20">
      <c r="A34" s="102" t="s">
        <v>232</v>
      </c>
      <c r="B34" s="102">
        <v>1997</v>
      </c>
      <c r="C34" s="106">
        <v>8718.8449999999993</v>
      </c>
      <c r="D34" s="107"/>
      <c r="E34" s="108"/>
      <c r="F34" s="105"/>
      <c r="R34" s="105"/>
    </row>
    <row r="35" spans="1:20">
      <c r="A35" s="102" t="s">
        <v>233</v>
      </c>
      <c r="B35" s="102">
        <v>1997</v>
      </c>
      <c r="C35" s="106">
        <v>6869.1059999999998</v>
      </c>
      <c r="D35" s="107"/>
      <c r="E35" s="108"/>
      <c r="F35" s="105"/>
      <c r="R35" s="105"/>
    </row>
    <row r="36" spans="1:20">
      <c r="A36" s="102" t="s">
        <v>234</v>
      </c>
      <c r="B36" s="102">
        <v>1998</v>
      </c>
      <c r="C36" s="106">
        <v>13808.13</v>
      </c>
      <c r="D36" s="107"/>
      <c r="E36" s="108"/>
      <c r="F36" s="105"/>
      <c r="R36" s="105"/>
    </row>
    <row r="37" spans="1:20">
      <c r="A37" s="102" t="s">
        <v>235</v>
      </c>
      <c r="B37" s="102">
        <v>1998</v>
      </c>
      <c r="C37" s="106">
        <v>9724.482</v>
      </c>
      <c r="D37" s="107"/>
      <c r="E37" s="108"/>
      <c r="F37" s="105"/>
      <c r="R37" s="105"/>
    </row>
    <row r="38" spans="1:20">
      <c r="A38" s="102" t="s">
        <v>236</v>
      </c>
      <c r="B38" s="102">
        <v>1998</v>
      </c>
      <c r="C38" s="106">
        <v>14250.31</v>
      </c>
      <c r="D38" s="107"/>
      <c r="E38" s="108"/>
      <c r="F38" s="105"/>
      <c r="R38" s="105"/>
    </row>
    <row r="39" spans="1:20">
      <c r="A39" s="102" t="s">
        <v>237</v>
      </c>
      <c r="B39" s="102">
        <v>1998</v>
      </c>
      <c r="C39" s="106">
        <v>9511.1049999999996</v>
      </c>
      <c r="D39" s="107"/>
      <c r="E39" s="108"/>
      <c r="F39" s="105"/>
      <c r="R39" s="105"/>
      <c r="T39" s="110" t="s">
        <v>238</v>
      </c>
    </row>
    <row r="40" spans="1:20">
      <c r="A40" s="102" t="s">
        <v>239</v>
      </c>
      <c r="B40" s="102">
        <v>1999</v>
      </c>
      <c r="C40" s="106">
        <v>11074.92</v>
      </c>
      <c r="D40" s="107"/>
      <c r="E40" s="108"/>
      <c r="F40" s="105"/>
      <c r="R40" s="105"/>
    </row>
    <row r="41" spans="1:20">
      <c r="A41" s="102" t="s">
        <v>240</v>
      </c>
      <c r="B41" s="102">
        <v>1999</v>
      </c>
      <c r="C41" s="106">
        <v>13018.25</v>
      </c>
      <c r="D41" s="107"/>
      <c r="E41" s="108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</row>
    <row r="42" spans="1:20">
      <c r="A42" s="102" t="s">
        <v>241</v>
      </c>
      <c r="B42" s="102">
        <v>1999</v>
      </c>
      <c r="C42" s="106">
        <v>5777.7690000000002</v>
      </c>
      <c r="D42" s="107"/>
      <c r="E42" s="108"/>
      <c r="F42" s="105"/>
      <c r="G42" s="111" t="s">
        <v>242</v>
      </c>
      <c r="H42" s="112" t="s">
        <v>243</v>
      </c>
      <c r="I42" s="113"/>
      <c r="J42" s="113"/>
      <c r="K42" s="113"/>
      <c r="L42" s="113"/>
      <c r="M42" s="113"/>
      <c r="N42" s="113"/>
      <c r="O42" s="113"/>
      <c r="P42" s="113"/>
      <c r="Q42" s="113"/>
      <c r="R42" s="105"/>
    </row>
    <row r="43" spans="1:20">
      <c r="A43" s="102" t="s">
        <v>244</v>
      </c>
      <c r="B43" s="102">
        <v>1999</v>
      </c>
      <c r="C43" s="106">
        <v>7862.549</v>
      </c>
      <c r="D43" s="107"/>
      <c r="E43" s="108"/>
      <c r="F43" s="105"/>
      <c r="G43" s="114"/>
      <c r="H43" s="115" t="s">
        <v>245</v>
      </c>
      <c r="I43" s="116"/>
      <c r="J43" s="116"/>
      <c r="K43" s="116"/>
      <c r="L43" s="116"/>
      <c r="M43" s="116"/>
      <c r="N43" s="116"/>
      <c r="O43" s="116"/>
      <c r="P43" s="116"/>
      <c r="Q43" s="116"/>
      <c r="R43" s="105"/>
    </row>
    <row r="44" spans="1:20">
      <c r="A44" s="102" t="s">
        <v>246</v>
      </c>
      <c r="B44" s="102">
        <v>2000</v>
      </c>
      <c r="C44" s="106">
        <v>5832.3329999999996</v>
      </c>
      <c r="D44" s="107"/>
      <c r="E44" s="108"/>
    </row>
    <row r="45" spans="1:20">
      <c r="A45" s="102" t="s">
        <v>247</v>
      </c>
      <c r="B45" s="102">
        <v>2000</v>
      </c>
      <c r="C45" s="106">
        <v>5569.9409999999998</v>
      </c>
      <c r="D45" s="107"/>
      <c r="E45" s="108"/>
    </row>
    <row r="46" spans="1:20">
      <c r="A46" s="102" t="s">
        <v>248</v>
      </c>
      <c r="B46" s="102">
        <v>2000</v>
      </c>
      <c r="C46" s="106">
        <v>13816.67</v>
      </c>
      <c r="D46" s="107"/>
      <c r="E46" s="108"/>
    </row>
    <row r="47" spans="1:20">
      <c r="A47" s="102" t="s">
        <v>249</v>
      </c>
      <c r="B47" s="102">
        <v>2000</v>
      </c>
      <c r="C47" s="106">
        <v>11881.05</v>
      </c>
      <c r="D47" s="107"/>
      <c r="E47" s="108"/>
    </row>
    <row r="48" spans="1:20">
      <c r="A48" s="102" t="s">
        <v>250</v>
      </c>
      <c r="B48" s="102">
        <v>2001</v>
      </c>
      <c r="C48" s="106">
        <v>22324.51</v>
      </c>
      <c r="D48" s="107"/>
      <c r="E48" s="108"/>
    </row>
    <row r="49" spans="1:5">
      <c r="A49" s="102" t="s">
        <v>251</v>
      </c>
      <c r="B49" s="102">
        <v>2001</v>
      </c>
      <c r="C49" s="106">
        <v>13179.21</v>
      </c>
      <c r="D49" s="107"/>
      <c r="E49" s="108"/>
    </row>
    <row r="50" spans="1:5">
      <c r="A50" s="102" t="s">
        <v>252</v>
      </c>
      <c r="B50" s="102">
        <v>2001</v>
      </c>
      <c r="C50" s="106">
        <v>25155.95</v>
      </c>
      <c r="D50" s="107"/>
      <c r="E50" s="108"/>
    </row>
    <row r="51" spans="1:5">
      <c r="A51" s="102" t="s">
        <v>253</v>
      </c>
      <c r="B51" s="102">
        <v>2001</v>
      </c>
      <c r="C51" s="106">
        <v>23448.18</v>
      </c>
      <c r="D51" s="107"/>
      <c r="E51" s="108"/>
    </row>
    <row r="52" spans="1:5">
      <c r="A52" s="102" t="s">
        <v>254</v>
      </c>
      <c r="B52" s="102">
        <v>2002</v>
      </c>
      <c r="C52" s="106">
        <v>22597.360000000001</v>
      </c>
      <c r="D52" s="107"/>
      <c r="E52" s="108"/>
    </row>
    <row r="53" spans="1:5">
      <c r="A53" s="102" t="s">
        <v>255</v>
      </c>
      <c r="B53" s="102">
        <v>2002</v>
      </c>
      <c r="C53" s="106">
        <v>17938.45</v>
      </c>
      <c r="D53" s="107"/>
      <c r="E53" s="108"/>
    </row>
    <row r="54" spans="1:5">
      <c r="A54" s="102" t="s">
        <v>256</v>
      </c>
      <c r="B54" s="102">
        <v>2002</v>
      </c>
      <c r="C54" s="106">
        <v>14136.45</v>
      </c>
      <c r="D54" s="107"/>
      <c r="E54" s="108"/>
    </row>
    <row r="55" spans="1:5">
      <c r="A55" s="102" t="s">
        <v>257</v>
      </c>
      <c r="B55" s="102">
        <v>2002</v>
      </c>
      <c r="C55" s="106">
        <v>27832.880000000001</v>
      </c>
      <c r="D55" s="107"/>
      <c r="E55" s="108"/>
    </row>
    <row r="56" spans="1:5">
      <c r="A56" s="102" t="s">
        <v>258</v>
      </c>
      <c r="B56" s="102">
        <v>2003</v>
      </c>
      <c r="C56" s="106">
        <v>25718.62</v>
      </c>
      <c r="D56" s="107"/>
      <c r="E56" s="108"/>
    </row>
    <row r="57" spans="1:5">
      <c r="A57" s="102" t="s">
        <v>259</v>
      </c>
      <c r="B57" s="102">
        <v>2003</v>
      </c>
      <c r="C57" s="106">
        <v>34454.82</v>
      </c>
      <c r="D57" s="107"/>
      <c r="E57" s="108"/>
    </row>
    <row r="58" spans="1:5">
      <c r="A58" s="102" t="s">
        <v>260</v>
      </c>
      <c r="B58" s="102">
        <v>2003</v>
      </c>
      <c r="C58" s="106">
        <v>23886.34</v>
      </c>
      <c r="D58" s="107"/>
      <c r="E58" s="108"/>
    </row>
    <row r="59" spans="1:5">
      <c r="A59" s="102" t="s">
        <v>261</v>
      </c>
      <c r="B59" s="102">
        <v>2003</v>
      </c>
      <c r="C59" s="106">
        <v>12058.21</v>
      </c>
      <c r="D59" s="107"/>
      <c r="E59" s="108"/>
    </row>
    <row r="60" spans="1:5">
      <c r="A60" s="102" t="s">
        <v>262</v>
      </c>
      <c r="B60" s="102">
        <v>2004</v>
      </c>
      <c r="C60" s="106">
        <v>16122.31</v>
      </c>
      <c r="D60" s="107"/>
      <c r="E60" s="108"/>
    </row>
    <row r="61" spans="1:5">
      <c r="A61" s="102" t="s">
        <v>263</v>
      </c>
      <c r="B61" s="102">
        <v>2004</v>
      </c>
      <c r="C61" s="106">
        <v>9975.3389999999999</v>
      </c>
      <c r="D61" s="107"/>
      <c r="E61" s="108"/>
    </row>
    <row r="62" spans="1:5">
      <c r="A62" s="102" t="s">
        <v>264</v>
      </c>
      <c r="B62" s="102">
        <v>2004</v>
      </c>
      <c r="C62" s="106">
        <v>14397.81</v>
      </c>
      <c r="D62" s="107"/>
      <c r="E62" s="108"/>
    </row>
    <row r="63" spans="1:5">
      <c r="A63" s="102" t="s">
        <v>265</v>
      </c>
      <c r="B63" s="102">
        <v>2004</v>
      </c>
      <c r="C63" s="106">
        <v>13202.73</v>
      </c>
      <c r="D63" s="107"/>
      <c r="E63" s="108"/>
    </row>
    <row r="64" spans="1:5">
      <c r="A64" s="102" t="s">
        <v>266</v>
      </c>
      <c r="B64" s="102">
        <v>2005</v>
      </c>
      <c r="C64" s="106">
        <v>11537.9</v>
      </c>
      <c r="D64" s="107"/>
      <c r="E64" s="108"/>
    </row>
    <row r="65" spans="1:5">
      <c r="A65" s="102" t="s">
        <v>267</v>
      </c>
      <c r="B65" s="102">
        <v>2005</v>
      </c>
      <c r="C65" s="106">
        <v>11866.98</v>
      </c>
      <c r="D65" s="107"/>
      <c r="E65" s="108"/>
    </row>
    <row r="66" spans="1:5">
      <c r="A66" s="102" t="s">
        <v>268</v>
      </c>
      <c r="B66" s="102">
        <v>2005</v>
      </c>
      <c r="C66" s="106">
        <v>20193.73</v>
      </c>
      <c r="D66" s="107"/>
      <c r="E66" s="108"/>
    </row>
    <row r="67" spans="1:5">
      <c r="A67" s="102" t="s">
        <v>269</v>
      </c>
      <c r="B67" s="102">
        <v>2005</v>
      </c>
      <c r="C67" s="106">
        <v>12165.63</v>
      </c>
      <c r="D67" s="107"/>
      <c r="E67" s="108"/>
    </row>
    <row r="68" spans="1:5">
      <c r="A68" s="102" t="s">
        <v>270</v>
      </c>
      <c r="B68" s="102">
        <v>2006</v>
      </c>
      <c r="C68" s="106">
        <v>11552.83</v>
      </c>
      <c r="D68" s="107"/>
      <c r="E68" s="108"/>
    </row>
    <row r="69" spans="1:5">
      <c r="A69" s="102" t="s">
        <v>271</v>
      </c>
      <c r="B69" s="102">
        <v>2006</v>
      </c>
      <c r="C69" s="106">
        <v>8235.1579999999994</v>
      </c>
      <c r="D69" s="107"/>
      <c r="E69" s="108"/>
    </row>
    <row r="70" spans="1:5">
      <c r="A70" s="102" t="s">
        <v>272</v>
      </c>
      <c r="B70" s="102">
        <v>2006</v>
      </c>
      <c r="C70" s="106">
        <v>11854.69</v>
      </c>
      <c r="D70" s="107"/>
      <c r="E70" s="108"/>
    </row>
    <row r="71" spans="1:5">
      <c r="A71" s="102" t="s">
        <v>273</v>
      </c>
      <c r="B71" s="102">
        <v>2006</v>
      </c>
      <c r="C71" s="106">
        <v>9051.4310000000005</v>
      </c>
      <c r="D71" s="107"/>
      <c r="E71" s="108"/>
    </row>
    <row r="72" spans="1:5">
      <c r="A72" s="102" t="s">
        <v>274</v>
      </c>
      <c r="B72" s="102">
        <v>2007</v>
      </c>
      <c r="C72" s="106">
        <v>13357.51</v>
      </c>
      <c r="D72" s="107"/>
      <c r="E72" s="108"/>
    </row>
    <row r="73" spans="1:5">
      <c r="A73" s="102" t="s">
        <v>275</v>
      </c>
      <c r="B73" s="102">
        <v>2007</v>
      </c>
      <c r="C73" s="106">
        <v>18459.61</v>
      </c>
      <c r="D73" s="107"/>
      <c r="E73" s="108"/>
    </row>
    <row r="74" spans="1:5">
      <c r="A74" s="102" t="s">
        <v>276</v>
      </c>
      <c r="B74" s="102">
        <v>2007</v>
      </c>
      <c r="C74" s="106">
        <v>21867.71</v>
      </c>
      <c r="D74" s="107"/>
      <c r="E74" s="108"/>
    </row>
    <row r="75" spans="1:5">
      <c r="A75" s="102" t="s">
        <v>277</v>
      </c>
      <c r="B75" s="102">
        <v>2007</v>
      </c>
      <c r="C75" s="106">
        <v>13843.68</v>
      </c>
      <c r="D75" s="107"/>
      <c r="E75" s="108"/>
    </row>
    <row r="76" spans="1:5">
      <c r="A76" s="102" t="s">
        <v>278</v>
      </c>
      <c r="B76" s="102">
        <v>2008</v>
      </c>
      <c r="C76" s="106">
        <v>13176.87</v>
      </c>
      <c r="D76" s="107"/>
      <c r="E76" s="108"/>
    </row>
    <row r="77" spans="1:5">
      <c r="A77" s="102" t="s">
        <v>279</v>
      </c>
      <c r="B77" s="102">
        <v>2008</v>
      </c>
      <c r="C77" s="106">
        <v>18019.05</v>
      </c>
      <c r="D77" s="107"/>
      <c r="E77" s="108"/>
    </row>
    <row r="78" spans="1:5">
      <c r="A78" s="102" t="s">
        <v>280</v>
      </c>
      <c r="B78" s="102">
        <v>2008</v>
      </c>
      <c r="C78" s="106">
        <v>14048.15</v>
      </c>
      <c r="D78" s="107"/>
      <c r="E78" s="108"/>
    </row>
    <row r="79" spans="1:5">
      <c r="A79" s="102" t="s">
        <v>281</v>
      </c>
      <c r="B79" s="102">
        <v>2008</v>
      </c>
      <c r="C79" s="106">
        <v>13245.42</v>
      </c>
      <c r="D79" s="107"/>
      <c r="E79" s="108"/>
    </row>
    <row r="80" spans="1:5">
      <c r="A80" s="102" t="s">
        <v>282</v>
      </c>
      <c r="B80" s="102">
        <v>2009</v>
      </c>
      <c r="C80" s="106">
        <v>21794.11</v>
      </c>
      <c r="D80" s="107"/>
      <c r="E80" s="108"/>
    </row>
    <row r="81" spans="1:5">
      <c r="A81" s="102" t="s">
        <v>283</v>
      </c>
      <c r="B81" s="102">
        <v>2009</v>
      </c>
      <c r="C81" s="106">
        <v>18972.07</v>
      </c>
      <c r="D81" s="107"/>
      <c r="E81" s="108"/>
    </row>
    <row r="82" spans="1:5">
      <c r="A82" s="102" t="s">
        <v>284</v>
      </c>
      <c r="B82" s="102">
        <v>2009</v>
      </c>
      <c r="C82" s="106">
        <v>14507.25</v>
      </c>
      <c r="D82" s="107"/>
      <c r="E82" s="108"/>
    </row>
    <row r="83" spans="1:5">
      <c r="A83" s="102" t="s">
        <v>285</v>
      </c>
      <c r="B83" s="102">
        <v>2009</v>
      </c>
      <c r="C83" s="106">
        <v>18951.79</v>
      </c>
      <c r="D83" s="107"/>
      <c r="E83" s="108"/>
    </row>
    <row r="84" spans="1:5">
      <c r="A84" s="102" t="s">
        <v>286</v>
      </c>
      <c r="B84" s="102">
        <v>2010</v>
      </c>
      <c r="C84" s="106">
        <v>19711.91</v>
      </c>
      <c r="D84" s="107"/>
      <c r="E84" s="108"/>
    </row>
    <row r="85" spans="1:5">
      <c r="A85" s="102" t="s">
        <v>287</v>
      </c>
      <c r="B85" s="102">
        <v>2010</v>
      </c>
      <c r="C85" s="106">
        <v>21449.03</v>
      </c>
      <c r="D85" s="107"/>
      <c r="E85" s="108"/>
    </row>
    <row r="86" spans="1:5">
      <c r="A86" s="102" t="s">
        <v>288</v>
      </c>
      <c r="B86" s="102">
        <v>2010</v>
      </c>
      <c r="C86" s="106">
        <v>19653.439999999999</v>
      </c>
      <c r="D86" s="107"/>
      <c r="E86" s="108"/>
    </row>
    <row r="87" spans="1:5">
      <c r="A87" s="102" t="s">
        <v>289</v>
      </c>
      <c r="B87" s="102">
        <v>2010</v>
      </c>
      <c r="C87" s="106">
        <v>14901.64</v>
      </c>
      <c r="D87" s="107"/>
      <c r="E87" s="108"/>
    </row>
    <row r="88" spans="1:5">
      <c r="A88" s="102" t="s">
        <v>290</v>
      </c>
      <c r="B88" s="102">
        <v>2011</v>
      </c>
      <c r="C88" s="106">
        <v>13397.83</v>
      </c>
      <c r="D88" s="107"/>
      <c r="E88" s="108"/>
    </row>
    <row r="89" spans="1:5">
      <c r="A89" s="102" t="s">
        <v>291</v>
      </c>
      <c r="B89" s="102">
        <v>2011</v>
      </c>
      <c r="C89" s="106">
        <v>14121</v>
      </c>
      <c r="D89" s="107"/>
      <c r="E89" s="108"/>
    </row>
    <row r="90" spans="1:5">
      <c r="A90" s="102" t="s">
        <v>292</v>
      </c>
      <c r="B90" s="102">
        <v>2011</v>
      </c>
      <c r="C90" s="106">
        <v>20227.560000000001</v>
      </c>
      <c r="D90" s="107"/>
      <c r="E90" s="108"/>
    </row>
    <row r="91" spans="1:5">
      <c r="A91" s="102" t="s">
        <v>293</v>
      </c>
      <c r="B91" s="102">
        <v>2011</v>
      </c>
      <c r="C91" s="106">
        <v>19436.98</v>
      </c>
      <c r="D91" s="107"/>
      <c r="E91" s="108"/>
    </row>
    <row r="92" spans="1:5">
      <c r="A92" s="102" t="s">
        <v>294</v>
      </c>
      <c r="B92" s="102">
        <v>2012</v>
      </c>
      <c r="C92" s="106">
        <v>18629.88</v>
      </c>
      <c r="D92" s="107"/>
      <c r="E92" s="108"/>
    </row>
    <row r="93" spans="1:5">
      <c r="A93" s="102" t="s">
        <v>295</v>
      </c>
      <c r="B93" s="102">
        <v>2012</v>
      </c>
      <c r="C93" s="106">
        <v>36827.879999999997</v>
      </c>
      <c r="D93" s="107"/>
      <c r="E93" s="108"/>
    </row>
    <row r="94" spans="1:5">
      <c r="A94" s="102" t="s">
        <v>296</v>
      </c>
      <c r="B94" s="102">
        <v>2012</v>
      </c>
      <c r="C94" s="106">
        <v>25945.24</v>
      </c>
      <c r="D94" s="107"/>
      <c r="E94" s="108"/>
    </row>
    <row r="95" spans="1:5">
      <c r="A95" s="102" t="s">
        <v>297</v>
      </c>
      <c r="B95" s="102">
        <v>2012</v>
      </c>
      <c r="C95" s="106">
        <v>38752.269999999997</v>
      </c>
      <c r="D95" s="107"/>
      <c r="E95" s="108"/>
    </row>
    <row r="96" spans="1:5">
      <c r="A96" s="102" t="s">
        <v>298</v>
      </c>
      <c r="B96" s="102">
        <v>2013</v>
      </c>
      <c r="C96" s="106">
        <v>31598.92</v>
      </c>
      <c r="D96" s="107"/>
      <c r="E96" s="108"/>
    </row>
    <row r="97" spans="1:5">
      <c r="A97" s="102" t="s">
        <v>299</v>
      </c>
      <c r="B97" s="102">
        <v>2013</v>
      </c>
      <c r="C97" s="106">
        <v>14113.9</v>
      </c>
      <c r="D97" s="107"/>
      <c r="E97" s="108"/>
    </row>
    <row r="98" spans="1:5">
      <c r="A98" s="102" t="s">
        <v>300</v>
      </c>
      <c r="B98" s="102">
        <v>2013</v>
      </c>
      <c r="C98" s="106">
        <v>15802.53</v>
      </c>
      <c r="D98" s="107"/>
      <c r="E98" s="108"/>
    </row>
    <row r="99" spans="1:5">
      <c r="A99" s="102" t="s">
        <v>301</v>
      </c>
      <c r="B99" s="102">
        <v>2013</v>
      </c>
      <c r="C99" s="106">
        <v>18492.009999999998</v>
      </c>
      <c r="D99" s="107"/>
      <c r="E99" s="108"/>
    </row>
    <row r="100" spans="1:5">
      <c r="A100" s="102" t="s">
        <v>302</v>
      </c>
      <c r="B100" s="102">
        <v>2014</v>
      </c>
      <c r="C100" s="106">
        <v>19536.86</v>
      </c>
      <c r="D100" s="107"/>
      <c r="E100" s="108"/>
    </row>
    <row r="101" spans="1:5">
      <c r="A101" s="102" t="s">
        <v>303</v>
      </c>
      <c r="B101" s="102">
        <v>2014</v>
      </c>
      <c r="C101" s="106">
        <v>20086.099999999999</v>
      </c>
      <c r="D101" s="107"/>
      <c r="E101" s="108"/>
    </row>
    <row r="102" spans="1:5">
      <c r="A102" s="102" t="s">
        <v>304</v>
      </c>
      <c r="B102" s="102">
        <v>2014</v>
      </c>
      <c r="C102" s="106">
        <v>14211.19</v>
      </c>
      <c r="D102" s="107"/>
      <c r="E102" s="108"/>
    </row>
    <row r="103" spans="1:5">
      <c r="A103" s="102" t="s">
        <v>305</v>
      </c>
      <c r="B103" s="102">
        <v>2014</v>
      </c>
      <c r="C103" s="106">
        <v>17252.02</v>
      </c>
      <c r="D103" s="107"/>
      <c r="E103" s="108"/>
    </row>
    <row r="104" spans="1:5">
      <c r="A104" s="102" t="s">
        <v>306</v>
      </c>
      <c r="B104" s="102">
        <v>2015</v>
      </c>
      <c r="C104" s="106">
        <v>29838.2</v>
      </c>
      <c r="D104" s="107"/>
      <c r="E104" s="108"/>
    </row>
    <row r="105" spans="1:5">
      <c r="A105" s="102" t="s">
        <v>307</v>
      </c>
      <c r="B105" s="102">
        <v>2015</v>
      </c>
      <c r="C105" s="106">
        <v>25360.74</v>
      </c>
      <c r="D105" s="107"/>
      <c r="E105" s="108"/>
    </row>
    <row r="106" spans="1:5">
      <c r="A106" s="102" t="s">
        <v>308</v>
      </c>
      <c r="B106" s="102">
        <v>2015</v>
      </c>
      <c r="C106" s="106">
        <v>21280.47</v>
      </c>
      <c r="D106" s="107"/>
      <c r="E106" s="108"/>
    </row>
    <row r="107" spans="1:5">
      <c r="A107" s="102" t="s">
        <v>309</v>
      </c>
      <c r="B107" s="102">
        <v>2015</v>
      </c>
      <c r="C107" s="106">
        <v>18517.900000000001</v>
      </c>
      <c r="D107" s="107"/>
      <c r="E107" s="108"/>
    </row>
    <row r="108" spans="1:5">
      <c r="A108" s="102" t="s">
        <v>310</v>
      </c>
      <c r="B108" s="102">
        <v>2016</v>
      </c>
      <c r="C108" s="106">
        <v>22826.080000000002</v>
      </c>
      <c r="D108" s="107"/>
      <c r="E108" s="108"/>
    </row>
    <row r="109" spans="1:5">
      <c r="A109" s="102" t="s">
        <v>311</v>
      </c>
      <c r="B109" s="102">
        <v>2016</v>
      </c>
      <c r="C109" s="106">
        <v>18513.21</v>
      </c>
      <c r="D109" s="107"/>
      <c r="E109" s="108"/>
    </row>
    <row r="110" spans="1:5">
      <c r="A110" s="102" t="s">
        <v>312</v>
      </c>
      <c r="B110" s="102">
        <v>2016</v>
      </c>
      <c r="C110" s="106">
        <v>30182.29</v>
      </c>
      <c r="D110" s="107"/>
      <c r="E110" s="108"/>
    </row>
    <row r="111" spans="1:5">
      <c r="A111" s="102" t="s">
        <v>313</v>
      </c>
      <c r="B111" s="102">
        <v>2016</v>
      </c>
      <c r="C111" s="106">
        <v>32031.3</v>
      </c>
      <c r="D111" s="107"/>
      <c r="E111" s="108"/>
    </row>
    <row r="112" spans="1:5">
      <c r="A112" s="102" t="s">
        <v>314</v>
      </c>
      <c r="B112" s="102">
        <v>2017</v>
      </c>
      <c r="C112" s="106">
        <v>29910.11</v>
      </c>
      <c r="D112" s="107"/>
      <c r="E112" s="108"/>
    </row>
    <row r="113" spans="1:5">
      <c r="A113" s="102" t="s">
        <v>315</v>
      </c>
      <c r="B113" s="102">
        <v>2017</v>
      </c>
      <c r="C113" s="106">
        <v>16514.349999999999</v>
      </c>
      <c r="D113" s="107"/>
      <c r="E113" s="108"/>
    </row>
    <row r="114" spans="1:5">
      <c r="A114" s="102" t="s">
        <v>316</v>
      </c>
      <c r="B114" s="102">
        <v>2017</v>
      </c>
      <c r="C114" s="106">
        <v>16325.61</v>
      </c>
      <c r="D114" s="107"/>
      <c r="E114" s="108"/>
    </row>
    <row r="115" spans="1:5">
      <c r="A115" s="102" t="s">
        <v>317</v>
      </c>
      <c r="B115" s="102">
        <v>2017</v>
      </c>
      <c r="C115" s="106">
        <v>28396.560000000001</v>
      </c>
      <c r="D115" s="107"/>
      <c r="E115" s="108"/>
    </row>
    <row r="116" spans="1:5">
      <c r="A116" s="102" t="s">
        <v>318</v>
      </c>
      <c r="B116" s="102">
        <v>2018</v>
      </c>
      <c r="C116" s="106">
        <v>13622.16</v>
      </c>
      <c r="D116" s="107"/>
      <c r="E116" s="108"/>
    </row>
    <row r="117" spans="1:5">
      <c r="A117" s="102" t="s">
        <v>319</v>
      </c>
      <c r="B117" s="102">
        <v>2018</v>
      </c>
      <c r="C117" s="106">
        <v>25653.23</v>
      </c>
      <c r="D117" s="107"/>
      <c r="E117" s="108"/>
    </row>
    <row r="118" spans="1:5">
      <c r="A118" s="102" t="s">
        <v>320</v>
      </c>
      <c r="B118" s="102">
        <v>2018</v>
      </c>
      <c r="C118" s="106">
        <v>28710.76</v>
      </c>
      <c r="D118" s="107"/>
      <c r="E118" s="108"/>
    </row>
    <row r="119" spans="1:5">
      <c r="A119" s="102" t="s">
        <v>321</v>
      </c>
      <c r="B119" s="102">
        <v>2018</v>
      </c>
      <c r="C119" s="106">
        <v>26443.05</v>
      </c>
      <c r="D119" s="107"/>
      <c r="E119" s="108"/>
    </row>
    <row r="120" spans="1:5">
      <c r="A120" s="102" t="s">
        <v>322</v>
      </c>
      <c r="B120" s="102">
        <v>2019</v>
      </c>
      <c r="C120" s="106">
        <v>36588.019999999997</v>
      </c>
      <c r="D120" s="107"/>
      <c r="E120" s="108"/>
    </row>
    <row r="121" spans="1:5">
      <c r="A121" s="102" t="s">
        <v>323</v>
      </c>
      <c r="B121" s="102">
        <v>2019</v>
      </c>
      <c r="C121" s="106">
        <v>40489.040000000001</v>
      </c>
      <c r="D121" s="107"/>
      <c r="E121" s="108"/>
    </row>
    <row r="122" spans="1:5">
      <c r="A122" s="102" t="s">
        <v>324</v>
      </c>
      <c r="B122" s="102">
        <v>2019</v>
      </c>
      <c r="C122" s="106">
        <v>32800.980000000003</v>
      </c>
      <c r="D122" s="107"/>
      <c r="E122" s="108"/>
    </row>
    <row r="123" spans="1:5">
      <c r="A123" s="102" t="s">
        <v>325</v>
      </c>
      <c r="B123" s="102">
        <v>2019</v>
      </c>
      <c r="C123" s="106">
        <v>52716.26</v>
      </c>
      <c r="D123" s="107"/>
      <c r="E123" s="108"/>
    </row>
    <row r="124" spans="1:5">
      <c r="A124" s="102" t="s">
        <v>326</v>
      </c>
      <c r="B124" s="102">
        <v>2020</v>
      </c>
      <c r="C124" s="106">
        <v>55684.71</v>
      </c>
      <c r="E124" s="108"/>
    </row>
    <row r="125" spans="1:5">
      <c r="A125" s="102" t="s">
        <v>327</v>
      </c>
      <c r="B125" s="102">
        <v>2020</v>
      </c>
      <c r="C125" s="106">
        <v>28914.37</v>
      </c>
    </row>
  </sheetData>
  <mergeCells count="4">
    <mergeCell ref="F1:Q1"/>
    <mergeCell ref="F2:Q2"/>
    <mergeCell ref="F6:Q6"/>
    <mergeCell ref="F7:Q7"/>
  </mergeCells>
  <hyperlinks>
    <hyperlink ref="H43" r:id="rId1" xr:uid="{C2AC745E-E535-544C-B813-DE1A017AFF25}"/>
  </hyperlinks>
  <pageMargins left="0.7" right="0.7" top="0.75" bottom="0.75" header="0.3" footer="0.3"/>
  <pageSetup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9D108-043C-414C-BEDD-5171EBCB4C33}">
  <sheetPr codeName="Planilha11"/>
  <dimension ref="A1:AC128"/>
  <sheetViews>
    <sheetView showGridLines="0" tabSelected="1" topLeftCell="A113" workbookViewId="0">
      <selection activeCell="J121" sqref="J121"/>
    </sheetView>
  </sheetViews>
  <sheetFormatPr baseColWidth="10" defaultRowHeight="16"/>
  <cols>
    <col min="1" max="1" width="5.1640625" bestFit="1" customWidth="1"/>
    <col min="2" max="7" width="16.5" customWidth="1"/>
    <col min="8" max="10" width="16.6640625" customWidth="1"/>
    <col min="11" max="11" width="15.83203125" customWidth="1"/>
    <col min="14" max="15" width="15.33203125" customWidth="1"/>
    <col min="17" max="17" width="3.1640625" customWidth="1"/>
    <col min="18" max="18" width="21.5" customWidth="1"/>
    <col min="20" max="20" width="13.6640625" bestFit="1" customWidth="1"/>
    <col min="24" max="24" width="19.5" customWidth="1"/>
    <col min="27" max="27" width="23" customWidth="1"/>
    <col min="29" max="29" width="13.6640625" bestFit="1" customWidth="1"/>
  </cols>
  <sheetData>
    <row r="1" spans="1:29" ht="17" thickBot="1">
      <c r="A1" s="98" t="s">
        <v>174</v>
      </c>
      <c r="B1" s="98" t="s">
        <v>152</v>
      </c>
      <c r="C1" s="98" t="s">
        <v>153</v>
      </c>
      <c r="D1" s="98" t="s">
        <v>154</v>
      </c>
      <c r="E1" s="98" t="s">
        <v>155</v>
      </c>
      <c r="F1" s="98" t="s">
        <v>156</v>
      </c>
      <c r="G1" s="98" t="s">
        <v>157</v>
      </c>
      <c r="H1" s="98" t="s">
        <v>158</v>
      </c>
      <c r="I1" s="98" t="s">
        <v>194</v>
      </c>
      <c r="J1" s="98" t="s">
        <v>192</v>
      </c>
      <c r="K1" s="98" t="s">
        <v>193</v>
      </c>
    </row>
    <row r="2" spans="1:29" ht="20" customHeight="1" thickBot="1">
      <c r="A2" s="98">
        <v>1998</v>
      </c>
      <c r="B2" s="99">
        <v>-8.3314908213814903E-2</v>
      </c>
      <c r="C2" s="99">
        <v>-1.7793485522714099E-2</v>
      </c>
      <c r="D2" s="99">
        <v>-7.3525154018045699E-2</v>
      </c>
      <c r="E2" s="99">
        <v>-7.91128455155274E-2</v>
      </c>
      <c r="F2" s="99">
        <v>-8.0548148838304301E-2</v>
      </c>
      <c r="G2" s="99">
        <v>-8.5764850282371505E-2</v>
      </c>
      <c r="H2" s="99">
        <v>-7.2387343429827306E-2</v>
      </c>
      <c r="I2" s="99">
        <v>-8.3886739160791493E-2</v>
      </c>
      <c r="J2" s="100">
        <v>2.553421484041209E-2</v>
      </c>
      <c r="K2" s="99">
        <v>3.3809790295245535E-3</v>
      </c>
      <c r="R2" s="141" t="s">
        <v>348</v>
      </c>
    </row>
    <row r="3" spans="1:29" ht="32" customHeight="1" thickBot="1">
      <c r="A3" s="98">
        <v>1999</v>
      </c>
      <c r="B3" s="99">
        <v>-7.6826521631166003E-2</v>
      </c>
      <c r="C3" s="99">
        <v>3.45426982292001E-2</v>
      </c>
      <c r="D3" s="99">
        <v>-5.6463673582922598E-2</v>
      </c>
      <c r="E3" s="99">
        <v>-5.0465879222558803E-2</v>
      </c>
      <c r="F3" s="99">
        <v>-5.44922183880895E-2</v>
      </c>
      <c r="G3" s="99">
        <v>-5.8626683509369303E-2</v>
      </c>
      <c r="H3" s="99">
        <v>-5.6472757209902899E-2</v>
      </c>
      <c r="I3" s="99">
        <v>-0.12099141667329499</v>
      </c>
      <c r="J3" s="100">
        <v>3.2433341140468738E-2</v>
      </c>
      <c r="K3" s="99">
        <v>4.6793756737825735E-3</v>
      </c>
      <c r="N3" s="78" t="s">
        <v>349</v>
      </c>
      <c r="R3" s="236" t="s">
        <v>338</v>
      </c>
      <c r="S3" s="237"/>
      <c r="T3" s="237"/>
      <c r="U3" s="238"/>
      <c r="W3" s="140" t="s">
        <v>375</v>
      </c>
      <c r="AA3" s="140" t="s">
        <v>350</v>
      </c>
    </row>
    <row r="4" spans="1:29" ht="22" customHeight="1" thickBot="1">
      <c r="A4" s="98">
        <v>2000</v>
      </c>
      <c r="B4" s="99">
        <v>0.119065485391285</v>
      </c>
      <c r="C4" s="99">
        <v>0.121037957864304</v>
      </c>
      <c r="D4" s="99">
        <v>0.137025835198676</v>
      </c>
      <c r="E4" s="99">
        <v>0.15207639984398</v>
      </c>
      <c r="F4" s="99">
        <v>0.13393417992685799</v>
      </c>
      <c r="G4" s="99">
        <v>0.13635268777819801</v>
      </c>
      <c r="H4" s="99">
        <v>0.13079066957489699</v>
      </c>
      <c r="I4" s="99">
        <v>3.9809561983678202E-2</v>
      </c>
      <c r="J4" s="100">
        <v>4.3835428144127067E-2</v>
      </c>
      <c r="K4" s="99">
        <v>4.3879494426738289E-2</v>
      </c>
      <c r="N4" s="239" t="s">
        <v>173</v>
      </c>
      <c r="O4" s="240"/>
      <c r="P4" s="241"/>
      <c r="R4" s="69"/>
      <c r="S4" s="119"/>
      <c r="T4" s="119">
        <v>2020</v>
      </c>
      <c r="U4" s="120">
        <v>2021</v>
      </c>
      <c r="W4" s="239" t="s">
        <v>17</v>
      </c>
      <c r="X4" s="240"/>
      <c r="Y4" s="241"/>
      <c r="AA4" s="181" t="s">
        <v>164</v>
      </c>
      <c r="AB4" s="182"/>
      <c r="AC4" s="183"/>
    </row>
    <row r="5" spans="1:29" ht="22" customHeight="1" thickBot="1">
      <c r="A5" s="98">
        <v>2001</v>
      </c>
      <c r="B5" s="99">
        <v>-3.0754118664495501E-2</v>
      </c>
      <c r="C5" s="99">
        <v>-6.3610801444088802E-2</v>
      </c>
      <c r="D5" s="99">
        <v>-3.6472241006239699E-2</v>
      </c>
      <c r="E5" s="99">
        <v>-5.5377341849727799E-2</v>
      </c>
      <c r="F5" s="99">
        <v>-5.7637333491719601E-2</v>
      </c>
      <c r="G5" s="99">
        <v>-6.2302934434853699E-2</v>
      </c>
      <c r="H5" s="99">
        <v>-3.56924995191292E-2</v>
      </c>
      <c r="I5" s="99">
        <v>-3.7120108098245903E-2</v>
      </c>
      <c r="J5" s="100">
        <v>1.9494426942052029E-2</v>
      </c>
      <c r="K5" s="99">
        <v>1.3898964032589447E-2</v>
      </c>
      <c r="N5" s="230" t="s">
        <v>340</v>
      </c>
      <c r="O5" s="231"/>
      <c r="P5" s="64">
        <v>0.70599999999999996</v>
      </c>
      <c r="R5" s="230" t="s">
        <v>340</v>
      </c>
      <c r="S5" s="231"/>
      <c r="T5" s="121">
        <v>-0.42630000000000001</v>
      </c>
      <c r="U5" s="122">
        <v>5.8999999999999997E-2</v>
      </c>
      <c r="W5" s="242" t="s">
        <v>18</v>
      </c>
      <c r="X5" s="243"/>
      <c r="Y5" s="244"/>
      <c r="AA5" s="69"/>
      <c r="AB5" s="119" t="s">
        <v>166</v>
      </c>
      <c r="AC5" s="120" t="s">
        <v>165</v>
      </c>
    </row>
    <row r="6" spans="1:29" ht="22" customHeight="1" thickBot="1">
      <c r="A6" s="98">
        <v>2002</v>
      </c>
      <c r="B6" s="99">
        <v>5.2378072282904101E-2</v>
      </c>
      <c r="C6" s="99">
        <v>-4.6395220542754197E-2</v>
      </c>
      <c r="D6" s="99">
        <v>4.1443361369284802E-2</v>
      </c>
      <c r="E6" s="99">
        <v>2.19336504645378E-2</v>
      </c>
      <c r="F6" s="99">
        <v>1.45198219665285E-2</v>
      </c>
      <c r="G6" s="99">
        <v>1.2294283208017899E-2</v>
      </c>
      <c r="H6" s="99">
        <v>3.9951506169959301E-2</v>
      </c>
      <c r="I6" s="99">
        <v>-0.12663300836771399</v>
      </c>
      <c r="J6" s="100">
        <v>2.176384092015482E-2</v>
      </c>
      <c r="K6" s="99">
        <v>3.0534618579525413E-2</v>
      </c>
      <c r="N6" s="232" t="s">
        <v>339</v>
      </c>
      <c r="O6" s="233"/>
      <c r="P6" s="65">
        <v>0.36399999999999999</v>
      </c>
      <c r="R6" s="232" t="s">
        <v>339</v>
      </c>
      <c r="S6" s="233"/>
      <c r="T6" s="123">
        <v>-0.58320000000000005</v>
      </c>
      <c r="U6" s="124">
        <v>0.1981</v>
      </c>
      <c r="W6" s="224">
        <v>2020</v>
      </c>
      <c r="X6" s="131" t="s">
        <v>341</v>
      </c>
      <c r="Y6" s="29">
        <v>-9.0999999999999998E-2</v>
      </c>
      <c r="AA6" s="70" t="s">
        <v>167</v>
      </c>
      <c r="AB6" s="71">
        <v>1.0070000000000001E-6</v>
      </c>
      <c r="AC6" s="67">
        <v>0.72175</v>
      </c>
    </row>
    <row r="7" spans="1:29" ht="32" customHeight="1" thickBot="1">
      <c r="A7" s="98">
        <v>2003</v>
      </c>
      <c r="B7" s="99">
        <v>-4.3200589601975398E-2</v>
      </c>
      <c r="C7" s="99">
        <v>1.28102296711563E-2</v>
      </c>
      <c r="D7" s="99">
        <v>-3.1126899660427899E-2</v>
      </c>
      <c r="E7" s="99">
        <v>-3.1919930502321697E-2</v>
      </c>
      <c r="F7" s="99">
        <v>-3.67991978607798E-2</v>
      </c>
      <c r="G7" s="99">
        <v>-4.0448542664663502E-2</v>
      </c>
      <c r="H7" s="99">
        <v>-3.1509175964233103E-2</v>
      </c>
      <c r="I7" s="99">
        <v>-1.2824019449626901E-2</v>
      </c>
      <c r="J7" s="100">
        <v>2.9568496311417364E-2</v>
      </c>
      <c r="K7" s="99">
        <v>1.1408289981000906E-2</v>
      </c>
      <c r="N7" s="230" t="s">
        <v>159</v>
      </c>
      <c r="O7" s="231"/>
      <c r="P7" s="64">
        <v>0.77300000000000002</v>
      </c>
      <c r="R7" s="230" t="s">
        <v>159</v>
      </c>
      <c r="S7" s="231"/>
      <c r="T7" s="121">
        <v>-0.62585000000000002</v>
      </c>
      <c r="U7" s="122">
        <v>0.1</v>
      </c>
      <c r="W7" s="206"/>
      <c r="X7" s="132" t="s">
        <v>25</v>
      </c>
      <c r="Y7" s="30">
        <v>-5.5E-2</v>
      </c>
      <c r="AA7" s="72" t="s">
        <v>168</v>
      </c>
      <c r="AB7" s="73">
        <v>2.96E-3</v>
      </c>
      <c r="AC7" s="68">
        <v>2.2433000000000001</v>
      </c>
    </row>
    <row r="8" spans="1:29" ht="32" customHeight="1" thickBot="1">
      <c r="A8" s="98">
        <v>2004</v>
      </c>
      <c r="B8" s="99">
        <v>0.18762823952786101</v>
      </c>
      <c r="C8" s="99">
        <v>0.122510585824028</v>
      </c>
      <c r="D8" s="99">
        <v>0.198545985100888</v>
      </c>
      <c r="E8" s="99">
        <v>0.210194823559334</v>
      </c>
      <c r="F8" s="99">
        <v>0.18834824702382399</v>
      </c>
      <c r="G8" s="99">
        <v>0.19255662321342301</v>
      </c>
      <c r="H8" s="99">
        <v>0.19067930956776899</v>
      </c>
      <c r="I8" s="99">
        <v>0.19000873327787501</v>
      </c>
      <c r="J8" s="100">
        <v>4.4029554760910798E-2</v>
      </c>
      <c r="K8" s="99">
        <v>5.7599646387177475E-2</v>
      </c>
      <c r="N8" s="232" t="s">
        <v>160</v>
      </c>
      <c r="O8" s="233"/>
      <c r="P8" s="65">
        <v>0.76400000000000001</v>
      </c>
      <c r="R8" s="232" t="s">
        <v>160</v>
      </c>
      <c r="S8" s="233"/>
      <c r="T8" s="123">
        <v>-0.62570000000000003</v>
      </c>
      <c r="U8" s="124">
        <v>0.13600000000000001</v>
      </c>
      <c r="W8" s="206"/>
      <c r="X8" s="133" t="s">
        <v>343</v>
      </c>
      <c r="Y8" s="33">
        <v>-6.5299999999999997E-2</v>
      </c>
      <c r="AA8" s="70" t="s">
        <v>170</v>
      </c>
      <c r="AB8" s="74">
        <v>6.368E-2</v>
      </c>
      <c r="AC8" s="67">
        <v>0.15840000000000001</v>
      </c>
    </row>
    <row r="9" spans="1:29" ht="32" customHeight="1" thickBot="1">
      <c r="A9" s="98">
        <v>2005</v>
      </c>
      <c r="B9" s="99">
        <v>5.9807430143107403E-2</v>
      </c>
      <c r="C9" s="99">
        <v>8.5489007453711005E-2</v>
      </c>
      <c r="D9" s="99">
        <v>7.6473923361392498E-2</v>
      </c>
      <c r="E9" s="99">
        <v>8.6645307759726994E-2</v>
      </c>
      <c r="F9" s="99">
        <v>7.3175981218441696E-2</v>
      </c>
      <c r="G9" s="99">
        <v>7.3448080034506397E-2</v>
      </c>
      <c r="H9" s="99">
        <v>7.2300599251391207E-2</v>
      </c>
      <c r="I9" s="99">
        <v>0.11617228925503301</v>
      </c>
      <c r="J9" s="100">
        <v>3.9149249650874511E-2</v>
      </c>
      <c r="K9" s="99">
        <v>3.2021313799023544E-2</v>
      </c>
      <c r="N9" s="230" t="s">
        <v>161</v>
      </c>
      <c r="O9" s="231"/>
      <c r="P9" s="64">
        <v>0.77500000000000002</v>
      </c>
      <c r="R9" s="230" t="s">
        <v>161</v>
      </c>
      <c r="S9" s="231"/>
      <c r="T9" s="121">
        <v>-0.61370000000000002</v>
      </c>
      <c r="U9" s="122">
        <v>0.1353</v>
      </c>
      <c r="W9" s="206"/>
      <c r="X9" s="132" t="s">
        <v>342</v>
      </c>
      <c r="Y9" s="127">
        <v>-5.7700000000000001E-2</v>
      </c>
      <c r="AA9" s="72" t="s">
        <v>169</v>
      </c>
      <c r="AB9" s="73">
        <v>6.2170000000000003E-2</v>
      </c>
      <c r="AC9" s="68">
        <v>0.15823999999999999</v>
      </c>
    </row>
    <row r="10" spans="1:29" ht="32" customHeight="1" thickBot="1">
      <c r="A10" s="98">
        <v>2006</v>
      </c>
      <c r="B10" s="99">
        <v>9.7779248724301202E-2</v>
      </c>
      <c r="C10" s="99">
        <v>0.12073192467398</v>
      </c>
      <c r="D10" s="99">
        <v>0.117958620747589</v>
      </c>
      <c r="E10" s="99">
        <v>0.13409978174442999</v>
      </c>
      <c r="F10" s="99">
        <v>0.117101141055011</v>
      </c>
      <c r="G10" s="99">
        <v>0.118966603672597</v>
      </c>
      <c r="H10" s="99">
        <v>0.112227105183767</v>
      </c>
      <c r="I10" s="99">
        <v>0.123413228072571</v>
      </c>
      <c r="J10" s="100">
        <v>4.3795085851649984E-2</v>
      </c>
      <c r="K10" s="99">
        <v>3.961988721849892E-2</v>
      </c>
      <c r="N10" s="232" t="s">
        <v>162</v>
      </c>
      <c r="O10" s="233"/>
      <c r="P10" s="65">
        <v>0.79200000000000004</v>
      </c>
      <c r="R10" s="232" t="s">
        <v>162</v>
      </c>
      <c r="S10" s="233"/>
      <c r="T10" s="123">
        <v>-0.59460000000000002</v>
      </c>
      <c r="U10" s="124">
        <v>0.21490000000000001</v>
      </c>
      <c r="W10" s="206"/>
      <c r="X10" s="137" t="s">
        <v>29</v>
      </c>
      <c r="Y10" s="128">
        <v>-4.7E-2</v>
      </c>
      <c r="AA10" s="70" t="s">
        <v>171</v>
      </c>
      <c r="AB10" s="74">
        <v>2.0300000000000001E-3</v>
      </c>
      <c r="AC10" s="67">
        <v>8.2280000000000006E-2</v>
      </c>
    </row>
    <row r="11" spans="1:29" ht="32" customHeight="1" thickBot="1">
      <c r="A11" s="98">
        <v>2007</v>
      </c>
      <c r="B11" s="99">
        <v>0.203114953391755</v>
      </c>
      <c r="C11" s="99">
        <v>0.116161390548918</v>
      </c>
      <c r="D11" s="99">
        <v>0.211003139362751</v>
      </c>
      <c r="E11" s="99">
        <v>0.22035931530183001</v>
      </c>
      <c r="F11" s="99">
        <v>0.19796281995235099</v>
      </c>
      <c r="G11" s="99">
        <v>0.20245862898299399</v>
      </c>
      <c r="H11" s="99">
        <v>0.20289499583670501</v>
      </c>
      <c r="I11" s="99">
        <v>0.18904683041481901</v>
      </c>
      <c r="J11" s="100">
        <v>4.3192583148415196E-2</v>
      </c>
      <c r="K11" s="99">
        <v>6.0698706077183716E-2</v>
      </c>
      <c r="N11" s="234" t="s">
        <v>163</v>
      </c>
      <c r="O11" s="235"/>
      <c r="P11" s="66">
        <v>0.79100000000000004</v>
      </c>
      <c r="R11" s="234" t="s">
        <v>163</v>
      </c>
      <c r="S11" s="235"/>
      <c r="T11" s="125">
        <v>-0.60009999999999997</v>
      </c>
      <c r="U11" s="126">
        <v>0.2157</v>
      </c>
      <c r="W11" s="225">
        <v>2021</v>
      </c>
      <c r="X11" s="134" t="s">
        <v>24</v>
      </c>
      <c r="Y11" s="129">
        <v>3.5999999999999997E-2</v>
      </c>
      <c r="AA11" s="75" t="s">
        <v>172</v>
      </c>
      <c r="AB11" s="76">
        <v>7.2279999999999997E-2</v>
      </c>
      <c r="AC11" s="77">
        <v>0.11539000000000001</v>
      </c>
    </row>
    <row r="12" spans="1:29" ht="17" thickBot="1">
      <c r="A12" s="98">
        <v>2008</v>
      </c>
      <c r="B12" s="99">
        <v>0.15435822217481801</v>
      </c>
      <c r="C12" s="99">
        <v>-7.1111917210628497E-2</v>
      </c>
      <c r="D12" s="99">
        <v>0.127154436903063</v>
      </c>
      <c r="E12" s="99">
        <v>9.6446822108817803E-2</v>
      </c>
      <c r="F12" s="99">
        <v>8.4678087896035703E-2</v>
      </c>
      <c r="G12" s="99">
        <v>8.4644227650933906E-2</v>
      </c>
      <c r="H12" s="99">
        <v>0.12374750122383001</v>
      </c>
      <c r="I12" s="99">
        <v>0.26106359014399499</v>
      </c>
      <c r="J12" s="100">
        <v>1.8505605416393678E-2</v>
      </c>
      <c r="K12" s="99">
        <v>5.0941954473271663E-2</v>
      </c>
      <c r="R12" s="227" t="s">
        <v>345</v>
      </c>
      <c r="S12" s="228"/>
      <c r="T12" s="228"/>
      <c r="U12" s="229"/>
      <c r="W12" s="206"/>
      <c r="X12" s="133" t="s">
        <v>342</v>
      </c>
      <c r="Y12" s="33">
        <v>3.5000000000000003E-2</v>
      </c>
    </row>
    <row r="13" spans="1:29" ht="17" thickBot="1">
      <c r="A13" s="98">
        <v>2009</v>
      </c>
      <c r="B13" s="99">
        <v>-0.106497552742276</v>
      </c>
      <c r="C13" s="99">
        <v>-0.33885588079791401</v>
      </c>
      <c r="D13" s="99">
        <v>-0.28778131208880903</v>
      </c>
      <c r="E13" s="99">
        <v>-0.24940746773104699</v>
      </c>
      <c r="F13" s="99">
        <v>-0.245694438736169</v>
      </c>
      <c r="G13" s="99">
        <v>-0.238771249875498</v>
      </c>
      <c r="H13" s="99">
        <v>-0.28778131208880903</v>
      </c>
      <c r="I13" s="99">
        <v>-0.28778131208880903</v>
      </c>
      <c r="J13" s="100">
        <v>-1.6789276411876556E-2</v>
      </c>
      <c r="K13" s="99">
        <v>-1.2581199941486432E-3</v>
      </c>
      <c r="R13" s="69"/>
      <c r="S13" s="119"/>
      <c r="T13" s="119">
        <v>2020</v>
      </c>
      <c r="U13" s="120">
        <v>2021</v>
      </c>
      <c r="W13" s="226"/>
      <c r="X13" s="132" t="s">
        <v>343</v>
      </c>
      <c r="Y13" s="127">
        <v>2.46E-2</v>
      </c>
    </row>
    <row r="14" spans="1:29" ht="22" customHeight="1" thickBot="1">
      <c r="A14" s="98">
        <v>2010</v>
      </c>
      <c r="B14" s="99">
        <v>0.275992317171113</v>
      </c>
      <c r="C14" s="99">
        <v>0.114618773871952</v>
      </c>
      <c r="D14" s="99">
        <v>0.27572548338935399</v>
      </c>
      <c r="E14" s="99">
        <v>0.28075687101325297</v>
      </c>
      <c r="F14" s="99">
        <v>0.351777265769807</v>
      </c>
      <c r="G14" s="99">
        <v>0.35666969943502302</v>
      </c>
      <c r="H14" s="99">
        <v>0.30745281049413697</v>
      </c>
      <c r="I14" s="99">
        <v>0.30745281049413598</v>
      </c>
      <c r="J14" s="100">
        <v>4.2989230390839024E-2</v>
      </c>
      <c r="K14" s="99">
        <v>7.5282258300556321E-2</v>
      </c>
      <c r="R14" s="230" t="s">
        <v>19</v>
      </c>
      <c r="S14" s="231"/>
      <c r="T14" s="121">
        <v>-0.129</v>
      </c>
      <c r="U14" s="122">
        <v>0.21299999999999999</v>
      </c>
      <c r="W14" s="221" t="s">
        <v>19</v>
      </c>
      <c r="X14" s="222"/>
      <c r="Y14" s="223"/>
    </row>
    <row r="15" spans="1:29" ht="22" customHeight="1" thickBot="1">
      <c r="A15" s="98">
        <v>2011</v>
      </c>
      <c r="B15" s="99">
        <v>9.8400738410935107E-2</v>
      </c>
      <c r="C15" s="99">
        <v>2.6171357073057702E-2</v>
      </c>
      <c r="D15" s="99">
        <v>9.8151628003051605E-2</v>
      </c>
      <c r="E15" s="99">
        <v>9.2687269159242094E-2</v>
      </c>
      <c r="F15" s="99">
        <v>7.9714505315146802E-2</v>
      </c>
      <c r="G15" s="99">
        <v>7.9942219484724797E-2</v>
      </c>
      <c r="H15" s="99">
        <v>9.42036010479219E-2</v>
      </c>
      <c r="I15" s="99">
        <v>0.180383167103457</v>
      </c>
      <c r="J15" s="100">
        <v>3.1329803667983921E-2</v>
      </c>
      <c r="K15" s="99">
        <v>3.9744254056585361E-2</v>
      </c>
      <c r="R15" s="219" t="s">
        <v>346</v>
      </c>
      <c r="S15" s="220"/>
      <c r="T15" s="138">
        <f>AVERAGE(-12.9%,-22.2%)</f>
        <v>-0.17549999999999999</v>
      </c>
      <c r="U15" s="139">
        <f>AVERAGE(18.6%,23.2%)</f>
        <v>0.20900000000000002</v>
      </c>
      <c r="W15" s="61">
        <v>2020</v>
      </c>
      <c r="X15" s="131" t="s">
        <v>341</v>
      </c>
      <c r="Y15" s="29">
        <v>-4.9000000000000002E-2</v>
      </c>
    </row>
    <row r="16" spans="1:29" ht="32" customHeight="1" thickBot="1">
      <c r="A16" s="98">
        <v>2012</v>
      </c>
      <c r="B16" s="99">
        <v>-4.2061389942692198E-3</v>
      </c>
      <c r="C16" s="99">
        <v>-2.1266902549819399E-2</v>
      </c>
      <c r="D16" s="99">
        <v>-3.6560600764710101E-3</v>
      </c>
      <c r="E16" s="99">
        <v>-1.43487063623647E-2</v>
      </c>
      <c r="F16" s="99">
        <v>-1.9836128880963401E-2</v>
      </c>
      <c r="G16" s="99">
        <v>-2.3078113675093201E-2</v>
      </c>
      <c r="H16" s="99">
        <v>-4.3023572278979502E-3</v>
      </c>
      <c r="I16" s="99">
        <v>-8.7580544119102294E-2</v>
      </c>
      <c r="J16" s="100">
        <v>2.5076337688414156E-2</v>
      </c>
      <c r="K16" s="99">
        <v>1.9211503178735684E-2</v>
      </c>
      <c r="W16" s="135">
        <v>2021</v>
      </c>
      <c r="X16" s="136" t="s">
        <v>341</v>
      </c>
      <c r="Y16" s="130">
        <v>5.3999999999999999E-2</v>
      </c>
    </row>
    <row r="17" spans="1:11" ht="32" customHeight="1" thickBot="1">
      <c r="A17" s="98">
        <v>2013</v>
      </c>
      <c r="B17" s="99">
        <v>4.9949593288581499E-2</v>
      </c>
      <c r="C17" s="99">
        <v>-1.01361901364146E-2</v>
      </c>
      <c r="D17" s="99">
        <v>4.7083235215575697E-2</v>
      </c>
      <c r="E17" s="99">
        <v>3.59775070056454E-2</v>
      </c>
      <c r="F17" s="99">
        <v>2.7136278220891201E-2</v>
      </c>
      <c r="G17" s="99">
        <v>2.54823774082211E-2</v>
      </c>
      <c r="H17" s="99">
        <v>4.4958727960280297E-2</v>
      </c>
      <c r="I17" s="99">
        <v>-2.3348838221900099E-2</v>
      </c>
      <c r="J17" s="100">
        <v>2.6543624472519411E-2</v>
      </c>
      <c r="K17" s="99">
        <v>3.0048653550050802E-2</v>
      </c>
    </row>
    <row r="18" spans="1:11" ht="32" customHeight="1" thickBot="1">
      <c r="A18" s="98">
        <v>2014</v>
      </c>
      <c r="B18" s="99">
        <v>-7.50263083961141E-2</v>
      </c>
      <c r="C18" s="99">
        <v>3.4291190814643401E-3</v>
      </c>
      <c r="D18" s="99">
        <v>-6.1556401130319502E-2</v>
      </c>
      <c r="E18" s="99">
        <v>-6.2754533203699697E-2</v>
      </c>
      <c r="F18" s="99">
        <v>-6.5540968330146096E-2</v>
      </c>
      <c r="G18" s="99">
        <v>-7.0173249482878106E-2</v>
      </c>
      <c r="H18" s="99">
        <v>-6.1015977440435298E-2</v>
      </c>
      <c r="I18" s="99">
        <v>-0.113985705346636</v>
      </c>
      <c r="J18" s="100">
        <v>2.8331847741474264E-2</v>
      </c>
      <c r="K18" s="99">
        <v>5.0396178994216714E-3</v>
      </c>
    </row>
    <row r="19" spans="1:11" ht="32" customHeight="1" thickBot="1">
      <c r="A19" s="98">
        <v>2015</v>
      </c>
      <c r="B19" s="99">
        <v>-0.27740579373935698</v>
      </c>
      <c r="C19" s="99">
        <v>5.3071010168093602E-3</v>
      </c>
      <c r="D19" s="99">
        <v>-0.24180755492653999</v>
      </c>
      <c r="E19" s="99">
        <v>-0.24003199052893701</v>
      </c>
      <c r="F19" s="99">
        <v>-0.242015299768782</v>
      </c>
      <c r="G19" s="99">
        <v>-0.23347061028654501</v>
      </c>
      <c r="H19" s="99">
        <v>-0.236569698254188</v>
      </c>
      <c r="I19" s="99">
        <v>-0.27882496394011302</v>
      </c>
      <c r="J19" s="100">
        <v>2.8579409440328475E-2</v>
      </c>
      <c r="K19" s="99">
        <v>-3.5458715744727275E-2</v>
      </c>
    </row>
    <row r="20" spans="1:11" ht="32" customHeight="1" thickBot="1">
      <c r="A20" s="98">
        <v>2016</v>
      </c>
      <c r="B20" s="99">
        <v>-0.26538679000128401</v>
      </c>
      <c r="C20" s="99">
        <v>-1.54711985159816E-2</v>
      </c>
      <c r="D20" s="99">
        <v>-0.23555290328193099</v>
      </c>
      <c r="E20" s="99">
        <v>-0.239172601601395</v>
      </c>
      <c r="F20" s="99">
        <v>-0.240902321356429</v>
      </c>
      <c r="G20" s="99">
        <v>-0.23241176888877699</v>
      </c>
      <c r="H20" s="99">
        <v>-0.230201051202746</v>
      </c>
      <c r="I20" s="99">
        <v>-0.16200578383245801</v>
      </c>
      <c r="J20" s="100">
        <v>2.5840346281718069E-2</v>
      </c>
      <c r="K20" s="99">
        <v>-3.3053582523693448E-2</v>
      </c>
    </row>
    <row r="21" spans="1:11" ht="17" thickBot="1">
      <c r="A21" s="98">
        <v>2017</v>
      </c>
      <c r="B21" s="99">
        <v>-4.7048278919711202E-2</v>
      </c>
      <c r="C21" s="99">
        <v>3.0389458850249702E-2</v>
      </c>
      <c r="D21" s="99">
        <v>-3.0776224486258202E-2</v>
      </c>
      <c r="E21" s="99">
        <v>-2.73492366335704E-2</v>
      </c>
      <c r="F21" s="99">
        <v>6.4442226597967001E-2</v>
      </c>
      <c r="G21" s="99">
        <v>5.9549792932752497E-2</v>
      </c>
      <c r="H21" s="99">
        <v>-3.1402773694633401E-2</v>
      </c>
      <c r="I21" s="99">
        <v>0.108766681873638</v>
      </c>
      <c r="J21" s="100">
        <v>3.1885847590584146E-2</v>
      </c>
      <c r="K21" s="99">
        <v>1.0638325547676998E-2</v>
      </c>
    </row>
    <row r="22" spans="1:11" ht="17" thickBot="1">
      <c r="A22" s="98">
        <v>2018</v>
      </c>
      <c r="B22" s="99">
        <v>-4.4362028206258897E-2</v>
      </c>
      <c r="C22" s="99">
        <v>2.0078263902437499E-2</v>
      </c>
      <c r="D22" s="99">
        <v>-3.0598637276302298E-2</v>
      </c>
      <c r="E22" s="99">
        <v>-2.9670331697007502E-2</v>
      </c>
      <c r="F22" s="99">
        <v>-3.4799889169248498E-2</v>
      </c>
      <c r="G22" s="99">
        <v>-3.8352009381849399E-2</v>
      </c>
      <c r="H22" s="99">
        <v>-3.1091948654642401E-2</v>
      </c>
      <c r="I22" s="99">
        <v>9.9887048798965997E-2</v>
      </c>
      <c r="J22" s="100">
        <v>3.0526592269510787E-2</v>
      </c>
      <c r="K22" s="99">
        <v>1.1175873498551141E-2</v>
      </c>
    </row>
    <row r="23" spans="1:11" ht="17" thickBot="1">
      <c r="A23" s="98">
        <v>2019</v>
      </c>
      <c r="B23" s="99">
        <v>-4.5240908518595899E-2</v>
      </c>
      <c r="C23" s="99">
        <v>-2.94319084636105E-2</v>
      </c>
      <c r="D23" s="99">
        <v>-4.2044224240014298E-2</v>
      </c>
      <c r="E23" s="99">
        <v>-5.2362520235296701E-2</v>
      </c>
      <c r="F23" s="99">
        <v>-5.5320247244889598E-2</v>
      </c>
      <c r="G23" s="99">
        <v>-5.97608484421491E-2</v>
      </c>
      <c r="H23" s="99">
        <v>-4.15755687468716E-2</v>
      </c>
      <c r="I23" s="99">
        <v>-8.1817139242134601E-2</v>
      </c>
      <c r="J23" s="100">
        <v>2.4E-2</v>
      </c>
      <c r="K23" s="99">
        <v>1.1000000000000001E-2</v>
      </c>
    </row>
    <row r="28" spans="1:11">
      <c r="B28" s="78" t="s">
        <v>380</v>
      </c>
    </row>
    <row r="29" spans="1:11" ht="21">
      <c r="B29" s="97" t="s">
        <v>195</v>
      </c>
    </row>
    <row r="30" spans="1:11">
      <c r="B30" s="101" t="s">
        <v>196</v>
      </c>
    </row>
    <row r="61" spans="2:2">
      <c r="B61" s="78" t="s">
        <v>381</v>
      </c>
    </row>
    <row r="62" spans="2:2" ht="21">
      <c r="B62" s="97" t="s">
        <v>330</v>
      </c>
    </row>
    <row r="63" spans="2:2" ht="17">
      <c r="B63" s="101" t="s">
        <v>331</v>
      </c>
    </row>
    <row r="64" spans="2:2" ht="17">
      <c r="B64" s="101" t="s">
        <v>332</v>
      </c>
    </row>
    <row r="83" spans="2:2">
      <c r="B83" s="78" t="s">
        <v>372</v>
      </c>
    </row>
    <row r="84" spans="2:2" ht="21">
      <c r="B84" s="97" t="s">
        <v>330</v>
      </c>
    </row>
    <row r="85" spans="2:2" ht="17">
      <c r="B85" s="101" t="s">
        <v>333</v>
      </c>
    </row>
    <row r="86" spans="2:2" ht="17">
      <c r="B86" s="101" t="s">
        <v>334</v>
      </c>
    </row>
    <row r="104" spans="2:2">
      <c r="B104" s="78" t="s">
        <v>373</v>
      </c>
    </row>
    <row r="105" spans="2:2" ht="21">
      <c r="B105" s="97" t="s">
        <v>330</v>
      </c>
    </row>
    <row r="106" spans="2:2" ht="17">
      <c r="B106" s="101" t="s">
        <v>335</v>
      </c>
    </row>
    <row r="107" spans="2:2" ht="17">
      <c r="B107" s="101" t="s">
        <v>337</v>
      </c>
    </row>
    <row r="125" spans="2:2">
      <c r="B125" s="78" t="s">
        <v>374</v>
      </c>
    </row>
    <row r="126" spans="2:2" ht="21">
      <c r="B126" s="97" t="s">
        <v>330</v>
      </c>
    </row>
    <row r="127" spans="2:2" ht="17">
      <c r="B127" s="101" t="s">
        <v>335</v>
      </c>
    </row>
    <row r="128" spans="2:2" ht="17">
      <c r="B128" s="101" t="s">
        <v>336</v>
      </c>
    </row>
  </sheetData>
  <mergeCells count="25">
    <mergeCell ref="N10:O10"/>
    <mergeCell ref="N11:O11"/>
    <mergeCell ref="AA4:AC4"/>
    <mergeCell ref="N4:P4"/>
    <mergeCell ref="N5:O5"/>
    <mergeCell ref="N6:O6"/>
    <mergeCell ref="N7:O7"/>
    <mergeCell ref="N8:O8"/>
    <mergeCell ref="N9:O9"/>
    <mergeCell ref="R3:U3"/>
    <mergeCell ref="W4:Y4"/>
    <mergeCell ref="W5:Y5"/>
    <mergeCell ref="R5:S5"/>
    <mergeCell ref="R6:S6"/>
    <mergeCell ref="R15:S15"/>
    <mergeCell ref="W14:Y14"/>
    <mergeCell ref="W6:W10"/>
    <mergeCell ref="W11:W13"/>
    <mergeCell ref="R12:U12"/>
    <mergeCell ref="R14:S14"/>
    <mergeCell ref="R7:S7"/>
    <mergeCell ref="R8:S8"/>
    <mergeCell ref="R9:S9"/>
    <mergeCell ref="R10:S10"/>
    <mergeCell ref="R11:S11"/>
  </mergeCells>
  <pageMargins left="0.78740157499999996" right="0.78740157499999996" top="0.984251969" bottom="0.984251969" header="0.4921259845" footer="0.492125984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CD2F9-9E24-D549-84B0-6F686F26B032}">
  <sheetPr codeName="Planilha12"/>
  <dimension ref="B1:U101"/>
  <sheetViews>
    <sheetView showGridLines="0" topLeftCell="A27" workbookViewId="0">
      <selection activeCell="C37" sqref="C37"/>
    </sheetView>
  </sheetViews>
  <sheetFormatPr baseColWidth="10" defaultRowHeight="16"/>
  <cols>
    <col min="14" max="14" width="17.5" customWidth="1"/>
    <col min="15" max="18" width="8.33203125" customWidth="1"/>
  </cols>
  <sheetData>
    <row r="1" spans="2:21">
      <c r="T1" t="s">
        <v>361</v>
      </c>
      <c r="U1" t="s">
        <v>369</v>
      </c>
    </row>
    <row r="2" spans="2:21" ht="17" thickBot="1">
      <c r="S2" s="176">
        <v>40969</v>
      </c>
      <c r="T2" s="175">
        <v>7.9</v>
      </c>
      <c r="U2">
        <v>56.3</v>
      </c>
    </row>
    <row r="3" spans="2:21" ht="35" thickBot="1">
      <c r="C3" s="142" t="s">
        <v>351</v>
      </c>
      <c r="D3" s="143" t="s">
        <v>352</v>
      </c>
      <c r="E3" s="143" t="s">
        <v>353</v>
      </c>
      <c r="F3" s="143" t="s">
        <v>354</v>
      </c>
      <c r="S3" s="176">
        <v>41000</v>
      </c>
      <c r="T3" s="175">
        <v>7.7</v>
      </c>
      <c r="U3">
        <v>56.7</v>
      </c>
    </row>
    <row r="4" spans="2:21" ht="17" thickBot="1">
      <c r="C4" s="144" t="s">
        <v>355</v>
      </c>
      <c r="D4" s="145">
        <v>-6.9000000000000006E-2</v>
      </c>
      <c r="E4" s="145">
        <v>-0.11899999999999999</v>
      </c>
      <c r="F4" s="145">
        <v>-5.0000000000000001E-3</v>
      </c>
      <c r="S4" s="176">
        <v>41030</v>
      </c>
      <c r="T4" s="175">
        <v>7.6</v>
      </c>
      <c r="U4">
        <v>57</v>
      </c>
    </row>
    <row r="5" spans="2:21" ht="17" thickBot="1">
      <c r="C5" s="144" t="s">
        <v>356</v>
      </c>
      <c r="D5" s="145">
        <v>-2.8000000000000001E-2</v>
      </c>
      <c r="E5" s="145">
        <v>-0.16300000000000001</v>
      </c>
      <c r="F5" s="145">
        <v>0.14399999999999999</v>
      </c>
      <c r="S5" s="176">
        <v>41061</v>
      </c>
      <c r="T5" s="175">
        <v>7.5</v>
      </c>
      <c r="U5">
        <v>57.1</v>
      </c>
    </row>
    <row r="6" spans="2:21" ht="29" thickBot="1">
      <c r="C6" s="146" t="s">
        <v>357</v>
      </c>
      <c r="D6" s="147">
        <v>-0.14000000000000001</v>
      </c>
      <c r="E6" s="148">
        <v>-0.17499999999999999</v>
      </c>
      <c r="F6" s="148">
        <v>0.19600000000000001</v>
      </c>
      <c r="S6" s="176">
        <v>41091</v>
      </c>
      <c r="T6" s="175">
        <v>7.4</v>
      </c>
      <c r="U6">
        <v>57</v>
      </c>
    </row>
    <row r="7" spans="2:21">
      <c r="C7" s="149"/>
      <c r="D7" s="150"/>
      <c r="E7" s="151"/>
      <c r="F7" s="151"/>
      <c r="S7" s="176">
        <v>41122</v>
      </c>
      <c r="T7" s="175">
        <v>7.3</v>
      </c>
      <c r="U7">
        <v>57.1</v>
      </c>
    </row>
    <row r="8" spans="2:21" ht="17" thickBot="1">
      <c r="B8" s="141" t="s">
        <v>347</v>
      </c>
      <c r="N8" s="141" t="s">
        <v>347</v>
      </c>
      <c r="S8" s="176">
        <v>41153</v>
      </c>
      <c r="T8" s="175">
        <v>7.1</v>
      </c>
      <c r="U8">
        <v>57.2</v>
      </c>
    </row>
    <row r="9" spans="2:21" ht="20" customHeight="1">
      <c r="B9" s="245" t="s">
        <v>359</v>
      </c>
      <c r="C9" s="246"/>
      <c r="D9" s="246"/>
      <c r="E9" s="246"/>
      <c r="F9" s="247"/>
      <c r="N9" s="245" t="s">
        <v>359</v>
      </c>
      <c r="O9" s="246"/>
      <c r="P9" s="246"/>
      <c r="Q9" s="246"/>
      <c r="R9" s="247"/>
      <c r="S9" s="176">
        <v>41183</v>
      </c>
      <c r="T9" s="175">
        <v>6.9</v>
      </c>
      <c r="U9">
        <v>57.2</v>
      </c>
    </row>
    <row r="10" spans="2:21">
      <c r="B10" s="152"/>
      <c r="C10" s="178">
        <v>43862</v>
      </c>
      <c r="D10" s="178">
        <v>43891</v>
      </c>
      <c r="E10" s="178">
        <v>43922</v>
      </c>
      <c r="F10" s="178">
        <v>43952</v>
      </c>
      <c r="G10" s="178">
        <v>43983</v>
      </c>
      <c r="N10" s="152"/>
      <c r="O10" s="119" t="s">
        <v>352</v>
      </c>
      <c r="P10" s="119" t="s">
        <v>353</v>
      </c>
      <c r="Q10" s="119" t="s">
        <v>354</v>
      </c>
      <c r="R10" s="156" t="s">
        <v>367</v>
      </c>
      <c r="S10" s="176">
        <v>41214</v>
      </c>
      <c r="T10" s="175">
        <v>6.8</v>
      </c>
      <c r="U10">
        <v>57.2</v>
      </c>
    </row>
    <row r="11" spans="2:21">
      <c r="B11" s="153" t="str">
        <f>C4</f>
        <v>Serviços</v>
      </c>
      <c r="C11" s="165">
        <v>100</v>
      </c>
      <c r="D11" s="163">
        <f>C11*(1+D4)</f>
        <v>93.100000000000009</v>
      </c>
      <c r="E11" s="157">
        <f t="shared" ref="E11:F11" si="0">D11*(1+E4)</f>
        <v>82.021100000000004</v>
      </c>
      <c r="F11" s="158">
        <f t="shared" si="0"/>
        <v>81.610994500000004</v>
      </c>
      <c r="G11">
        <f>F11*(1+R11)</f>
        <v>85.691544225000001</v>
      </c>
      <c r="N11" s="153" t="s">
        <v>355</v>
      </c>
      <c r="O11" s="168">
        <v>7.0999999999999994E-2</v>
      </c>
      <c r="P11" s="168">
        <f t="shared" ref="P11" si="1">E4</f>
        <v>-0.11899999999999999</v>
      </c>
      <c r="Q11" s="168">
        <v>-5.0000000000000001E-3</v>
      </c>
      <c r="R11" s="169">
        <v>0.05</v>
      </c>
      <c r="S11" s="176">
        <v>41244</v>
      </c>
      <c r="T11" s="175">
        <v>6.9</v>
      </c>
      <c r="U11">
        <v>57.1</v>
      </c>
    </row>
    <row r="12" spans="2:21">
      <c r="B12" s="154" t="str">
        <f>C5</f>
        <v>Varejo</v>
      </c>
      <c r="C12" s="166">
        <v>100</v>
      </c>
      <c r="D12" s="164">
        <f t="shared" ref="D12:F12" si="2">C12*(1+D5)</f>
        <v>97.2</v>
      </c>
      <c r="E12" s="159">
        <f t="shared" si="2"/>
        <v>81.356399999999994</v>
      </c>
      <c r="F12" s="160">
        <f t="shared" si="2"/>
        <v>93.071721599999989</v>
      </c>
      <c r="G12">
        <f>F12*(1+R12)</f>
        <v>100.517459328</v>
      </c>
      <c r="N12" s="154" t="s">
        <v>356</v>
      </c>
      <c r="O12" s="170">
        <f t="shared" ref="O12:O13" si="3">D5</f>
        <v>-2.8000000000000001E-2</v>
      </c>
      <c r="P12" s="170">
        <f t="shared" ref="P12:P13" si="4">E5</f>
        <v>-0.16300000000000001</v>
      </c>
      <c r="Q12" s="170">
        <v>0.14399999999999999</v>
      </c>
      <c r="R12" s="171">
        <v>0.08</v>
      </c>
      <c r="S12" s="176">
        <v>41275</v>
      </c>
      <c r="T12" s="175">
        <v>7.2</v>
      </c>
      <c r="U12">
        <v>56.8</v>
      </c>
    </row>
    <row r="13" spans="2:21" ht="17" thickBot="1">
      <c r="B13" s="155" t="str">
        <f>C6</f>
        <v>Varejo Ampliado</v>
      </c>
      <c r="C13" s="167">
        <v>100</v>
      </c>
      <c r="D13" s="167">
        <f t="shared" ref="D13:F13" si="5">C13*(1+D6)</f>
        <v>86</v>
      </c>
      <c r="E13" s="161">
        <f t="shared" si="5"/>
        <v>70.95</v>
      </c>
      <c r="F13" s="162">
        <f t="shared" si="5"/>
        <v>84.856200000000001</v>
      </c>
      <c r="G13">
        <f>F13*(1+R13)</f>
        <v>95.548081199999999</v>
      </c>
      <c r="N13" s="174" t="s">
        <v>357</v>
      </c>
      <c r="O13" s="172">
        <f t="shared" si="3"/>
        <v>-0.14000000000000001</v>
      </c>
      <c r="P13" s="172">
        <f t="shared" si="4"/>
        <v>-0.17499999999999999</v>
      </c>
      <c r="Q13" s="172">
        <f t="shared" ref="Q13" si="6">F6</f>
        <v>0.19600000000000001</v>
      </c>
      <c r="R13" s="173">
        <v>0.126</v>
      </c>
      <c r="S13" s="176">
        <v>41306</v>
      </c>
      <c r="T13" s="175">
        <v>7.7</v>
      </c>
      <c r="U13">
        <v>56.5</v>
      </c>
    </row>
    <row r="14" spans="2:21">
      <c r="N14" s="179" t="s">
        <v>370</v>
      </c>
      <c r="S14" s="176">
        <v>41334</v>
      </c>
      <c r="T14" s="175">
        <v>8</v>
      </c>
      <c r="U14">
        <v>56.3</v>
      </c>
    </row>
    <row r="15" spans="2:21">
      <c r="S15" s="176">
        <v>41365</v>
      </c>
      <c r="T15" s="175">
        <v>7.8</v>
      </c>
      <c r="U15">
        <v>56.5</v>
      </c>
    </row>
    <row r="16" spans="2:21">
      <c r="S16" s="176">
        <v>41395</v>
      </c>
      <c r="T16" s="175">
        <v>7.6</v>
      </c>
      <c r="U16">
        <v>56.8</v>
      </c>
    </row>
    <row r="17" spans="3:21">
      <c r="S17" s="176">
        <v>41426</v>
      </c>
      <c r="T17" s="175">
        <v>7.4</v>
      </c>
      <c r="U17">
        <v>56.9</v>
      </c>
    </row>
    <row r="18" spans="3:21">
      <c r="C18" s="78" t="s">
        <v>358</v>
      </c>
      <c r="S18" s="176">
        <v>41456</v>
      </c>
      <c r="T18" s="175">
        <v>7.3</v>
      </c>
      <c r="U18">
        <v>57</v>
      </c>
    </row>
    <row r="19" spans="3:21" ht="21">
      <c r="C19" s="97" t="s">
        <v>360</v>
      </c>
      <c r="S19" s="176">
        <v>41487</v>
      </c>
      <c r="T19" s="175">
        <v>7.1</v>
      </c>
      <c r="U19">
        <v>57</v>
      </c>
    </row>
    <row r="20" spans="3:21">
      <c r="C20" s="101" t="s">
        <v>368</v>
      </c>
      <c r="S20" s="176">
        <v>41518</v>
      </c>
      <c r="T20" s="175">
        <v>6.9</v>
      </c>
      <c r="U20">
        <v>57.1</v>
      </c>
    </row>
    <row r="21" spans="3:21">
      <c r="S21" s="176">
        <v>41548</v>
      </c>
      <c r="T21" s="175">
        <v>6.7</v>
      </c>
      <c r="U21">
        <v>57.1</v>
      </c>
    </row>
    <row r="22" spans="3:21">
      <c r="S22" s="176">
        <v>41579</v>
      </c>
      <c r="T22" s="175">
        <v>6.5</v>
      </c>
      <c r="U22">
        <v>57.3</v>
      </c>
    </row>
    <row r="23" spans="3:21">
      <c r="S23" s="176">
        <v>41609</v>
      </c>
      <c r="T23" s="175">
        <v>6.2</v>
      </c>
      <c r="U23">
        <v>57.3</v>
      </c>
    </row>
    <row r="24" spans="3:21">
      <c r="S24" s="176">
        <v>41640</v>
      </c>
      <c r="T24" s="175">
        <v>6.4</v>
      </c>
      <c r="U24">
        <v>57.1</v>
      </c>
    </row>
    <row r="25" spans="3:21">
      <c r="S25" s="176">
        <v>41671</v>
      </c>
      <c r="T25" s="175">
        <v>6.7</v>
      </c>
      <c r="U25">
        <v>57</v>
      </c>
    </row>
    <row r="26" spans="3:21">
      <c r="S26" s="176">
        <v>41699</v>
      </c>
      <c r="T26" s="175">
        <v>7.2</v>
      </c>
      <c r="U26">
        <v>56.8</v>
      </c>
    </row>
    <row r="27" spans="3:21">
      <c r="S27" s="176">
        <v>41730</v>
      </c>
      <c r="T27" s="175">
        <v>7.1</v>
      </c>
      <c r="U27">
        <v>56.8</v>
      </c>
    </row>
    <row r="28" spans="3:21">
      <c r="S28" s="176">
        <v>41760</v>
      </c>
      <c r="T28" s="175">
        <v>7</v>
      </c>
      <c r="U28">
        <v>56.8</v>
      </c>
    </row>
    <row r="29" spans="3:21">
      <c r="S29" s="176">
        <v>41791</v>
      </c>
      <c r="T29" s="175">
        <v>6.8</v>
      </c>
      <c r="U29">
        <v>56.9</v>
      </c>
    </row>
    <row r="30" spans="3:21">
      <c r="S30" s="176">
        <v>41821</v>
      </c>
      <c r="T30" s="175">
        <v>6.9</v>
      </c>
      <c r="U30">
        <v>56.8</v>
      </c>
    </row>
    <row r="31" spans="3:21">
      <c r="S31" s="176">
        <v>41852</v>
      </c>
      <c r="T31" s="175">
        <v>6.9</v>
      </c>
      <c r="U31">
        <v>56.7</v>
      </c>
    </row>
    <row r="32" spans="3:21">
      <c r="S32" s="176">
        <v>41883</v>
      </c>
      <c r="T32" s="175">
        <v>6.8</v>
      </c>
      <c r="U32">
        <v>56.8</v>
      </c>
    </row>
    <row r="33" spans="3:21">
      <c r="S33" s="176">
        <v>41913</v>
      </c>
      <c r="T33" s="175">
        <v>6.6</v>
      </c>
      <c r="U33">
        <v>56.9</v>
      </c>
    </row>
    <row r="34" spans="3:21">
      <c r="S34" s="176">
        <v>41944</v>
      </c>
      <c r="T34" s="175">
        <v>6.5</v>
      </c>
      <c r="U34">
        <v>56.9</v>
      </c>
    </row>
    <row r="35" spans="3:21">
      <c r="S35" s="176">
        <v>41974</v>
      </c>
      <c r="T35" s="175">
        <v>6.5</v>
      </c>
      <c r="U35">
        <v>56.9</v>
      </c>
    </row>
    <row r="36" spans="3:21">
      <c r="S36" s="176">
        <v>42005</v>
      </c>
      <c r="T36" s="175">
        <v>6.8</v>
      </c>
      <c r="U36">
        <v>56.7</v>
      </c>
    </row>
    <row r="37" spans="3:21">
      <c r="C37" s="179" t="s">
        <v>365</v>
      </c>
      <c r="S37" s="176">
        <v>42036</v>
      </c>
      <c r="T37" s="175">
        <v>7.4</v>
      </c>
      <c r="U37">
        <v>56.4</v>
      </c>
    </row>
    <row r="38" spans="3:21">
      <c r="S38" s="176">
        <v>42064</v>
      </c>
      <c r="T38" s="175">
        <v>7.9</v>
      </c>
      <c r="U38">
        <v>56.2</v>
      </c>
    </row>
    <row r="39" spans="3:21">
      <c r="S39" s="176">
        <v>42095</v>
      </c>
      <c r="T39" s="175">
        <v>8</v>
      </c>
      <c r="U39">
        <v>56.3</v>
      </c>
    </row>
    <row r="40" spans="3:21">
      <c r="C40" s="78" t="s">
        <v>179</v>
      </c>
      <c r="S40" s="176">
        <v>42125</v>
      </c>
      <c r="T40" s="175">
        <v>8.1</v>
      </c>
      <c r="U40">
        <v>56.2</v>
      </c>
    </row>
    <row r="41" spans="3:21" ht="21">
      <c r="C41" s="97" t="s">
        <v>362</v>
      </c>
      <c r="S41" s="176">
        <v>42156</v>
      </c>
      <c r="T41" s="175">
        <v>8.3000000000000007</v>
      </c>
      <c r="U41">
        <v>56.2</v>
      </c>
    </row>
    <row r="42" spans="3:21" ht="17" customHeight="1">
      <c r="C42" s="101" t="s">
        <v>363</v>
      </c>
      <c r="S42" s="176">
        <v>42186</v>
      </c>
      <c r="T42" s="175">
        <v>8.5</v>
      </c>
      <c r="U42">
        <v>56.1</v>
      </c>
    </row>
    <row r="43" spans="3:21">
      <c r="S43" s="176">
        <v>42217</v>
      </c>
      <c r="T43" s="175">
        <v>8.6999999999999993</v>
      </c>
      <c r="U43">
        <v>56</v>
      </c>
    </row>
    <row r="44" spans="3:21">
      <c r="S44" s="176">
        <v>42248</v>
      </c>
      <c r="T44" s="175">
        <v>8.9</v>
      </c>
      <c r="U44">
        <v>56</v>
      </c>
    </row>
    <row r="45" spans="3:21">
      <c r="S45" s="176">
        <v>42278</v>
      </c>
      <c r="T45" s="175">
        <v>8.9</v>
      </c>
      <c r="U45">
        <v>56.1</v>
      </c>
    </row>
    <row r="46" spans="3:21">
      <c r="S46" s="176">
        <v>42309</v>
      </c>
      <c r="T46" s="175">
        <v>9</v>
      </c>
      <c r="U46">
        <v>55.9</v>
      </c>
    </row>
    <row r="47" spans="3:21">
      <c r="S47" s="176">
        <v>42339</v>
      </c>
      <c r="T47" s="175">
        <v>8.9</v>
      </c>
      <c r="U47">
        <v>55.9</v>
      </c>
    </row>
    <row r="48" spans="3:21">
      <c r="S48" s="176">
        <v>42370</v>
      </c>
      <c r="T48" s="175">
        <v>9.5</v>
      </c>
      <c r="U48">
        <v>55.5</v>
      </c>
    </row>
    <row r="49" spans="3:21">
      <c r="S49" s="176">
        <v>42401</v>
      </c>
      <c r="T49" s="175">
        <v>10.199999999999999</v>
      </c>
      <c r="U49">
        <v>55.1</v>
      </c>
    </row>
    <row r="50" spans="3:21">
      <c r="S50" s="176">
        <v>42430</v>
      </c>
      <c r="T50" s="175">
        <v>10.9</v>
      </c>
      <c r="U50">
        <v>54.8</v>
      </c>
    </row>
    <row r="51" spans="3:21">
      <c r="S51" s="176">
        <v>42461</v>
      </c>
      <c r="T51" s="175">
        <v>11.2</v>
      </c>
      <c r="U51">
        <v>54.6</v>
      </c>
    </row>
    <row r="52" spans="3:21">
      <c r="S52" s="176">
        <v>42491</v>
      </c>
      <c r="T52" s="175">
        <v>11.2</v>
      </c>
      <c r="U52">
        <v>54.7</v>
      </c>
    </row>
    <row r="53" spans="3:21">
      <c r="S53" s="176">
        <v>42522</v>
      </c>
      <c r="T53" s="175">
        <v>11.3</v>
      </c>
      <c r="U53">
        <v>54.6</v>
      </c>
    </row>
    <row r="54" spans="3:21">
      <c r="S54" s="176">
        <v>42552</v>
      </c>
      <c r="T54" s="175">
        <v>11.6</v>
      </c>
      <c r="U54">
        <v>54.4</v>
      </c>
    </row>
    <row r="55" spans="3:21">
      <c r="S55" s="176">
        <v>42583</v>
      </c>
      <c r="T55" s="175">
        <v>11.8</v>
      </c>
      <c r="U55">
        <v>54.2</v>
      </c>
    </row>
    <row r="56" spans="3:21">
      <c r="S56" s="176">
        <v>42614</v>
      </c>
      <c r="T56" s="175">
        <v>11.8</v>
      </c>
      <c r="U56">
        <v>54</v>
      </c>
    </row>
    <row r="57" spans="3:21">
      <c r="S57" s="176">
        <v>42644</v>
      </c>
      <c r="T57" s="175">
        <v>11.8</v>
      </c>
      <c r="U57">
        <v>53.9</v>
      </c>
    </row>
    <row r="58" spans="3:21">
      <c r="S58" s="176">
        <v>42675</v>
      </c>
      <c r="T58" s="175">
        <v>11.8</v>
      </c>
      <c r="U58">
        <v>54.1</v>
      </c>
    </row>
    <row r="59" spans="3:21">
      <c r="S59" s="176">
        <v>42705</v>
      </c>
      <c r="T59" s="175">
        <v>12</v>
      </c>
      <c r="U59">
        <v>54</v>
      </c>
    </row>
    <row r="60" spans="3:21">
      <c r="S60" s="176">
        <v>42736</v>
      </c>
      <c r="T60" s="175">
        <v>12.6</v>
      </c>
      <c r="U60">
        <v>53.7</v>
      </c>
    </row>
    <row r="61" spans="3:21">
      <c r="S61" s="176">
        <v>42767</v>
      </c>
      <c r="T61" s="175">
        <v>13.2</v>
      </c>
      <c r="U61">
        <v>53.4</v>
      </c>
    </row>
    <row r="62" spans="3:21">
      <c r="S62" s="176">
        <v>42795</v>
      </c>
      <c r="T62" s="175">
        <v>13.7</v>
      </c>
      <c r="U62">
        <v>53.1</v>
      </c>
    </row>
    <row r="63" spans="3:21">
      <c r="C63" s="180" t="s">
        <v>366</v>
      </c>
      <c r="S63" s="176">
        <v>42826</v>
      </c>
      <c r="T63" s="175">
        <v>13.6</v>
      </c>
      <c r="U63">
        <v>53.2</v>
      </c>
    </row>
    <row r="64" spans="3:21">
      <c r="S64" s="176">
        <v>42856</v>
      </c>
      <c r="T64" s="175">
        <v>13.3</v>
      </c>
      <c r="U64">
        <v>53.4</v>
      </c>
    </row>
    <row r="65" spans="19:21">
      <c r="S65" s="176">
        <v>42887</v>
      </c>
      <c r="T65" s="175">
        <v>13</v>
      </c>
      <c r="U65">
        <v>53.7</v>
      </c>
    </row>
    <row r="66" spans="19:21">
      <c r="S66" s="176">
        <v>42917</v>
      </c>
      <c r="T66" s="175">
        <v>12.8</v>
      </c>
      <c r="U66">
        <v>53.9</v>
      </c>
    </row>
    <row r="67" spans="19:21">
      <c r="S67" s="176">
        <v>42948</v>
      </c>
      <c r="T67" s="175">
        <v>12.6</v>
      </c>
      <c r="U67">
        <v>54</v>
      </c>
    </row>
    <row r="68" spans="19:21">
      <c r="S68" s="176">
        <v>42979</v>
      </c>
      <c r="T68" s="175">
        <v>12.4</v>
      </c>
      <c r="U68">
        <v>54.1</v>
      </c>
    </row>
    <row r="69" spans="19:21">
      <c r="S69" s="176">
        <v>43009</v>
      </c>
      <c r="T69" s="175">
        <v>12.2</v>
      </c>
      <c r="U69">
        <v>54.3</v>
      </c>
    </row>
    <row r="70" spans="19:21">
      <c r="S70" s="176">
        <v>43040</v>
      </c>
      <c r="T70" s="175">
        <v>12</v>
      </c>
      <c r="U70">
        <v>54.4</v>
      </c>
    </row>
    <row r="71" spans="19:21">
      <c r="S71" s="176">
        <v>43070</v>
      </c>
      <c r="T71" s="175">
        <v>11.8</v>
      </c>
      <c r="U71">
        <v>54.5</v>
      </c>
    </row>
    <row r="72" spans="19:21">
      <c r="S72" s="176">
        <v>43101</v>
      </c>
      <c r="T72" s="175">
        <v>12.2</v>
      </c>
      <c r="U72">
        <v>54.2</v>
      </c>
    </row>
    <row r="73" spans="19:21">
      <c r="S73" s="176">
        <v>43132</v>
      </c>
      <c r="T73" s="175">
        <v>12.6</v>
      </c>
      <c r="U73">
        <v>53.9</v>
      </c>
    </row>
    <row r="74" spans="19:21">
      <c r="S74" s="176">
        <v>43160</v>
      </c>
      <c r="T74" s="175">
        <v>13.1</v>
      </c>
      <c r="U74">
        <v>53.6</v>
      </c>
    </row>
    <row r="75" spans="19:21">
      <c r="S75" s="176">
        <v>43191</v>
      </c>
      <c r="T75" s="175">
        <v>12.9</v>
      </c>
      <c r="U75">
        <v>53.6</v>
      </c>
    </row>
    <row r="76" spans="19:21">
      <c r="S76" s="176">
        <v>43221</v>
      </c>
      <c r="T76" s="175">
        <v>12.7</v>
      </c>
      <c r="U76">
        <v>53.6</v>
      </c>
    </row>
    <row r="77" spans="19:21">
      <c r="S77" s="176">
        <v>43252</v>
      </c>
      <c r="T77" s="175">
        <v>12.4</v>
      </c>
      <c r="U77">
        <v>53.7</v>
      </c>
    </row>
    <row r="78" spans="19:21">
      <c r="S78" s="176">
        <v>43282</v>
      </c>
      <c r="T78" s="175">
        <v>12.3</v>
      </c>
      <c r="U78">
        <v>53.9</v>
      </c>
    </row>
    <row r="79" spans="19:21">
      <c r="S79" s="176">
        <v>43313</v>
      </c>
      <c r="T79" s="175">
        <v>12.1</v>
      </c>
      <c r="U79">
        <v>54.1</v>
      </c>
    </row>
    <row r="80" spans="19:21">
      <c r="S80" s="176">
        <v>43344</v>
      </c>
      <c r="T80" s="175">
        <v>11.9</v>
      </c>
      <c r="U80">
        <v>54.4</v>
      </c>
    </row>
    <row r="81" spans="19:21">
      <c r="S81" s="176">
        <v>43374</v>
      </c>
      <c r="T81" s="175">
        <v>11.7</v>
      </c>
      <c r="U81">
        <v>54.5</v>
      </c>
    </row>
    <row r="82" spans="19:21">
      <c r="S82" s="176">
        <v>43405</v>
      </c>
      <c r="T82" s="175">
        <v>11.6</v>
      </c>
      <c r="U82">
        <v>54.7</v>
      </c>
    </row>
    <row r="83" spans="19:21">
      <c r="S83" s="176">
        <v>43435</v>
      </c>
      <c r="T83" s="175">
        <v>11.6</v>
      </c>
      <c r="U83">
        <v>54.5</v>
      </c>
    </row>
    <row r="84" spans="19:21">
      <c r="S84" s="176">
        <v>43466</v>
      </c>
      <c r="T84" s="175">
        <v>12</v>
      </c>
      <c r="U84">
        <v>54.2</v>
      </c>
    </row>
    <row r="85" spans="19:21">
      <c r="S85" s="176">
        <v>43497</v>
      </c>
      <c r="T85" s="175">
        <v>12.4</v>
      </c>
      <c r="U85">
        <v>53.9</v>
      </c>
    </row>
    <row r="86" spans="19:21">
      <c r="S86" s="176">
        <v>43525</v>
      </c>
      <c r="T86" s="175">
        <v>12.7</v>
      </c>
      <c r="U86">
        <v>53.9</v>
      </c>
    </row>
    <row r="87" spans="19:21">
      <c r="S87" s="176">
        <v>43556</v>
      </c>
      <c r="T87" s="175">
        <v>12.5</v>
      </c>
      <c r="U87">
        <v>54.2</v>
      </c>
    </row>
    <row r="88" spans="19:21">
      <c r="S88" s="176">
        <v>43586</v>
      </c>
      <c r="T88" s="175">
        <v>12.3</v>
      </c>
      <c r="U88">
        <v>54.5</v>
      </c>
    </row>
    <row r="89" spans="19:21">
      <c r="S89" s="176">
        <v>43617</v>
      </c>
      <c r="T89" s="175">
        <v>12</v>
      </c>
      <c r="U89">
        <v>54.6</v>
      </c>
    </row>
    <row r="90" spans="19:21">
      <c r="S90" s="176">
        <v>43647</v>
      </c>
      <c r="T90" s="175">
        <v>11.8</v>
      </c>
      <c r="U90">
        <v>54.7</v>
      </c>
    </row>
    <row r="91" spans="19:21">
      <c r="S91" s="176">
        <v>43678</v>
      </c>
      <c r="T91" s="175">
        <v>11.8</v>
      </c>
      <c r="U91">
        <v>54.7</v>
      </c>
    </row>
    <row r="92" spans="19:21">
      <c r="S92" s="176">
        <v>43709</v>
      </c>
      <c r="T92" s="175">
        <v>11.8</v>
      </c>
      <c r="U92">
        <v>54.8</v>
      </c>
    </row>
    <row r="93" spans="19:21">
      <c r="S93" s="176">
        <v>43739</v>
      </c>
      <c r="T93" s="175">
        <v>11.6</v>
      </c>
      <c r="U93">
        <v>54.9</v>
      </c>
    </row>
    <row r="94" spans="19:21">
      <c r="S94" s="176">
        <v>43770</v>
      </c>
      <c r="T94" s="175">
        <v>11.2</v>
      </c>
      <c r="U94">
        <v>55.1</v>
      </c>
    </row>
    <row r="95" spans="19:21">
      <c r="S95" s="176">
        <v>43800</v>
      </c>
      <c r="T95" s="175">
        <v>11</v>
      </c>
      <c r="U95">
        <v>55.1</v>
      </c>
    </row>
    <row r="96" spans="19:21">
      <c r="S96" s="176">
        <v>43831</v>
      </c>
      <c r="T96" s="175">
        <v>11.2</v>
      </c>
      <c r="U96">
        <v>54.8</v>
      </c>
    </row>
    <row r="97" spans="19:21">
      <c r="S97" s="176">
        <v>43862</v>
      </c>
      <c r="T97" s="175">
        <v>11.6</v>
      </c>
      <c r="U97">
        <v>54.5</v>
      </c>
    </row>
    <row r="98" spans="19:21">
      <c r="S98" s="176">
        <v>43891</v>
      </c>
      <c r="T98" s="175">
        <v>12.2</v>
      </c>
      <c r="U98">
        <v>53.5</v>
      </c>
    </row>
    <row r="99" spans="19:21">
      <c r="S99" s="176">
        <v>43922</v>
      </c>
      <c r="T99" s="175">
        <v>12.6</v>
      </c>
      <c r="U99">
        <v>51.6</v>
      </c>
    </row>
    <row r="100" spans="19:21">
      <c r="S100" s="176">
        <v>43952</v>
      </c>
      <c r="T100" s="175">
        <v>12.9</v>
      </c>
      <c r="U100">
        <v>49.5</v>
      </c>
    </row>
    <row r="101" spans="19:21">
      <c r="S101" s="176">
        <v>43983</v>
      </c>
      <c r="T101" s="175">
        <v>13.3</v>
      </c>
      <c r="U101">
        <v>47.9</v>
      </c>
    </row>
  </sheetData>
  <mergeCells count="2">
    <mergeCell ref="B9:F9"/>
    <mergeCell ref="N9:R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Q28"/>
  <sheetViews>
    <sheetView topLeftCell="S1" workbookViewId="0">
      <selection activeCell="J21" sqref="J21"/>
    </sheetView>
  </sheetViews>
  <sheetFormatPr baseColWidth="10" defaultColWidth="11" defaultRowHeight="16"/>
  <cols>
    <col min="2" max="2" width="19.5" bestFit="1" customWidth="1"/>
    <col min="3" max="3" width="21.5" bestFit="1" customWidth="1"/>
    <col min="4" max="4" width="19.5" bestFit="1" customWidth="1"/>
    <col min="5" max="5" width="21.83203125" bestFit="1" customWidth="1"/>
    <col min="6" max="6" width="21.5" bestFit="1" customWidth="1"/>
    <col min="7" max="10" width="21.5" customWidth="1"/>
    <col min="11" max="11" width="24.83203125" bestFit="1" customWidth="1"/>
    <col min="12" max="12" width="21.6640625" bestFit="1" customWidth="1"/>
    <col min="13" max="13" width="21.5" customWidth="1"/>
    <col min="14" max="14" width="19" bestFit="1" customWidth="1"/>
    <col min="15" max="15" width="14.83203125" bestFit="1" customWidth="1"/>
    <col min="16" max="16" width="21.1640625" bestFit="1" customWidth="1"/>
    <col min="17" max="17" width="25.33203125" bestFit="1" customWidth="1"/>
  </cols>
  <sheetData>
    <row r="1" spans="1:17">
      <c r="A1" t="s">
        <v>0</v>
      </c>
      <c r="B1" t="s">
        <v>3</v>
      </c>
      <c r="C1" t="s">
        <v>13</v>
      </c>
      <c r="D1" t="s">
        <v>4</v>
      </c>
      <c r="E1" t="s">
        <v>5</v>
      </c>
      <c r="F1" t="s">
        <v>47</v>
      </c>
      <c r="G1" t="s">
        <v>51</v>
      </c>
      <c r="H1" t="s">
        <v>43</v>
      </c>
      <c r="I1" t="s">
        <v>52</v>
      </c>
      <c r="J1" t="s">
        <v>6</v>
      </c>
      <c r="K1" t="s">
        <v>7</v>
      </c>
      <c r="L1" t="s">
        <v>15</v>
      </c>
      <c r="M1" t="s">
        <v>2</v>
      </c>
      <c r="N1" s="1" t="s">
        <v>119</v>
      </c>
      <c r="O1" s="1" t="s">
        <v>118</v>
      </c>
      <c r="P1" s="1" t="s">
        <v>121</v>
      </c>
      <c r="Q1" s="1" t="s">
        <v>120</v>
      </c>
    </row>
    <row r="2" spans="1:17">
      <c r="A2">
        <v>1997</v>
      </c>
      <c r="B2" s="37">
        <v>52947.495532000001</v>
      </c>
      <c r="D2" s="37">
        <v>59484.840278000003</v>
      </c>
      <c r="F2" s="37">
        <f t="shared" ref="F2:F23" si="0">B2+D2</f>
        <v>112432.33581</v>
      </c>
      <c r="H2" s="40">
        <v>5.2199999999999996E-2</v>
      </c>
      <c r="I2" s="41">
        <f t="shared" ref="I2:I13" si="1">I3*(1-H2)</f>
        <v>42.453157370799794</v>
      </c>
      <c r="J2" s="37">
        <f>F2/I2*100</f>
        <v>264838.57214194722</v>
      </c>
      <c r="L2" s="38">
        <v>3.6825071305013356E-2</v>
      </c>
      <c r="M2" s="39">
        <v>3.3948459848441671E-2</v>
      </c>
      <c r="N2" s="9">
        <v>0</v>
      </c>
      <c r="O2" s="9">
        <v>0</v>
      </c>
      <c r="P2" s="49">
        <v>0</v>
      </c>
      <c r="Q2" s="49">
        <v>0</v>
      </c>
    </row>
    <row r="3" spans="1:17">
      <c r="A3">
        <v>1998</v>
      </c>
      <c r="B3" s="37">
        <v>51076.603548999999</v>
      </c>
      <c r="C3" s="39">
        <v>-3.5334853220192142E-2</v>
      </c>
      <c r="D3" s="37">
        <v>57596.907510999998</v>
      </c>
      <c r="E3" s="39">
        <v>-3.1738048857100853E-2</v>
      </c>
      <c r="F3" s="37">
        <f t="shared" si="0"/>
        <v>108673.51105999999</v>
      </c>
      <c r="G3" s="39">
        <f t="shared" ref="G3:G23" si="2">F3/F2 - 1</f>
        <v>-3.3431883478362234E-2</v>
      </c>
      <c r="H3" s="40">
        <v>1.6500000000000001E-2</v>
      </c>
      <c r="I3" s="41">
        <f t="shared" si="1"/>
        <v>44.791261205739389</v>
      </c>
      <c r="J3" s="37">
        <f t="shared" ref="J3:J24" si="3">F3/I3*100</f>
        <v>242622.1279209592</v>
      </c>
      <c r="K3" s="39">
        <f>J3/J2 - 1</f>
        <v>-8.388673916079159E-2</v>
      </c>
      <c r="L3" s="38">
        <v>2.553421484041209E-2</v>
      </c>
      <c r="M3" s="39">
        <v>3.3809790295245535E-3</v>
      </c>
      <c r="N3" s="10">
        <v>0</v>
      </c>
      <c r="O3" s="10">
        <v>0</v>
      </c>
      <c r="P3" s="49">
        <v>0</v>
      </c>
      <c r="Q3" s="49">
        <v>0</v>
      </c>
    </row>
    <row r="4" spans="1:17">
      <c r="A4">
        <v>1999</v>
      </c>
      <c r="B4" s="37">
        <v>47945.909310000003</v>
      </c>
      <c r="C4" s="39">
        <v>-6.1294095955236827E-2</v>
      </c>
      <c r="D4" s="37">
        <v>49181.644327000002</v>
      </c>
      <c r="E4" s="39">
        <v>-0.14610616346707206</v>
      </c>
      <c r="F4" s="37">
        <f t="shared" si="0"/>
        <v>97127.553637000005</v>
      </c>
      <c r="G4" s="39">
        <f t="shared" si="2"/>
        <v>-0.10624445009994499</v>
      </c>
      <c r="H4" s="40">
        <v>8.9399999999999993E-2</v>
      </c>
      <c r="I4" s="41">
        <f t="shared" si="1"/>
        <v>45.54271602007055</v>
      </c>
      <c r="J4" s="37">
        <f t="shared" si="3"/>
        <v>213266.93294751277</v>
      </c>
      <c r="K4" s="39">
        <f t="shared" ref="K4:K24" si="4">J4/J3 - 1</f>
        <v>-0.12099141667329572</v>
      </c>
      <c r="L4" s="38">
        <v>3.2433341140468738E-2</v>
      </c>
      <c r="M4" s="39">
        <v>4.6793756737825735E-3</v>
      </c>
      <c r="N4" s="9">
        <v>0</v>
      </c>
      <c r="O4" s="9">
        <v>0</v>
      </c>
      <c r="P4" s="49">
        <v>0</v>
      </c>
      <c r="Q4" s="49">
        <v>0</v>
      </c>
    </row>
    <row r="5" spans="1:17">
      <c r="A5">
        <v>2000</v>
      </c>
      <c r="B5" s="37">
        <v>55018.346483000001</v>
      </c>
      <c r="C5" s="39">
        <v>0.14750866705378995</v>
      </c>
      <c r="D5" s="37">
        <v>55891.118709000002</v>
      </c>
      <c r="E5" s="39">
        <v>0.13642232735021831</v>
      </c>
      <c r="F5" s="37">
        <f t="shared" si="0"/>
        <v>110909.465192</v>
      </c>
      <c r="G5" s="39">
        <f t="shared" si="2"/>
        <v>0.14189497252765038</v>
      </c>
      <c r="H5" s="40">
        <v>5.9699999999999996E-2</v>
      </c>
      <c r="I5" s="41">
        <f t="shared" si="1"/>
        <v>50.013964441105372</v>
      </c>
      <c r="J5" s="37">
        <f t="shared" si="3"/>
        <v>221756.99613375572</v>
      </c>
      <c r="K5" s="39">
        <f t="shared" si="4"/>
        <v>3.9809561983678243E-2</v>
      </c>
      <c r="L5" s="38">
        <v>4.3835428144127067E-2</v>
      </c>
      <c r="M5" s="39">
        <v>4.3879494426738289E-2</v>
      </c>
      <c r="N5" s="10">
        <v>0</v>
      </c>
      <c r="O5" s="10">
        <v>0</v>
      </c>
      <c r="P5" s="49">
        <v>0</v>
      </c>
      <c r="Q5" s="49">
        <v>0</v>
      </c>
    </row>
    <row r="6" spans="1:17">
      <c r="A6">
        <v>2001</v>
      </c>
      <c r="B6" s="37">
        <v>58128.223219</v>
      </c>
      <c r="C6" s="39">
        <v>5.6524358414895559E-2</v>
      </c>
      <c r="D6" s="37">
        <v>55444.566162000003</v>
      </c>
      <c r="E6" s="39">
        <v>-7.9896870435712808E-3</v>
      </c>
      <c r="F6" s="37">
        <f t="shared" si="0"/>
        <v>113572.78938100001</v>
      </c>
      <c r="G6" s="39">
        <f t="shared" si="2"/>
        <v>2.4013497715360987E-2</v>
      </c>
      <c r="H6" s="40">
        <v>7.6700000000000004E-2</v>
      </c>
      <c r="I6" s="41">
        <f t="shared" si="1"/>
        <v>53.189369819318699</v>
      </c>
      <c r="J6" s="37">
        <f t="shared" si="3"/>
        <v>213525.35246572839</v>
      </c>
      <c r="K6" s="39">
        <f t="shared" si="4"/>
        <v>-3.7120108098245952E-2</v>
      </c>
      <c r="L6" s="38">
        <v>1.9494426942052029E-2</v>
      </c>
      <c r="M6" s="39">
        <v>1.3898964032589447E-2</v>
      </c>
      <c r="N6" s="9">
        <v>0</v>
      </c>
      <c r="O6" s="9">
        <v>0</v>
      </c>
      <c r="P6" s="49">
        <v>0</v>
      </c>
      <c r="Q6" s="49">
        <v>0</v>
      </c>
    </row>
    <row r="7" spans="1:17">
      <c r="A7">
        <v>2002</v>
      </c>
      <c r="B7" s="37">
        <v>60290.491129000002</v>
      </c>
      <c r="C7" s="39">
        <v>3.7198245366172333E-2</v>
      </c>
      <c r="D7" s="37">
        <v>47140.165637999999</v>
      </c>
      <c r="E7" s="39">
        <v>-0.14977843815633618</v>
      </c>
      <c r="F7" s="37">
        <f t="shared" si="0"/>
        <v>107430.65676700001</v>
      </c>
      <c r="G7" s="39">
        <f t="shared" si="2"/>
        <v>-5.4081022817843549E-2</v>
      </c>
      <c r="H7" s="40">
        <v>0.12529999999999999</v>
      </c>
      <c r="I7" s="41">
        <f t="shared" si="1"/>
        <v>57.607895396207837</v>
      </c>
      <c r="J7" s="37">
        <f t="shared" si="3"/>
        <v>186485.99472021655</v>
      </c>
      <c r="K7" s="39">
        <f t="shared" si="4"/>
        <v>-0.12663300836771485</v>
      </c>
      <c r="L7" s="38">
        <v>2.176384092015482E-2</v>
      </c>
      <c r="M7" s="39">
        <v>3.0534618579525413E-2</v>
      </c>
      <c r="N7" s="10">
        <v>0</v>
      </c>
      <c r="O7" s="10">
        <v>0</v>
      </c>
      <c r="P7" s="49">
        <v>0</v>
      </c>
      <c r="Q7" s="49">
        <v>0</v>
      </c>
    </row>
    <row r="8" spans="1:17">
      <c r="A8">
        <v>2003</v>
      </c>
      <c r="B8" s="37">
        <v>72975.027453999995</v>
      </c>
      <c r="C8" s="39">
        <v>0.21039033000841934</v>
      </c>
      <c r="D8" s="37">
        <v>48269.929600000003</v>
      </c>
      <c r="E8" s="39">
        <v>2.3966058385872513E-2</v>
      </c>
      <c r="F8" s="37">
        <f t="shared" si="0"/>
        <v>121244.957054</v>
      </c>
      <c r="G8" s="39">
        <f t="shared" si="2"/>
        <v>0.12858806510846343</v>
      </c>
      <c r="H8" s="40">
        <v>9.3000000000000013E-2</v>
      </c>
      <c r="I8" s="41">
        <f t="shared" si="1"/>
        <v>65.860175370078693</v>
      </c>
      <c r="J8" s="37">
        <f t="shared" si="3"/>
        <v>184094.49469684146</v>
      </c>
      <c r="K8" s="39">
        <f t="shared" si="4"/>
        <v>-1.2824019449626967E-2</v>
      </c>
      <c r="L8" s="38">
        <v>2.9568496311417364E-2</v>
      </c>
      <c r="M8" s="39">
        <v>1.1408289981000906E-2</v>
      </c>
      <c r="N8" s="9">
        <v>0</v>
      </c>
      <c r="O8" s="9">
        <v>0</v>
      </c>
      <c r="P8" s="49">
        <v>0</v>
      </c>
      <c r="Q8" s="49">
        <v>0</v>
      </c>
    </row>
    <row r="9" spans="1:17">
      <c r="A9">
        <v>2004</v>
      </c>
      <c r="B9" s="37">
        <v>96332.184410000002</v>
      </c>
      <c r="C9" s="39">
        <v>0.32007054701998228</v>
      </c>
      <c r="D9" s="37">
        <v>62744.505512999996</v>
      </c>
      <c r="E9" s="39">
        <v>0.29986735081130078</v>
      </c>
      <c r="F9" s="37">
        <f t="shared" si="0"/>
        <v>159076.689923</v>
      </c>
      <c r="G9" s="39">
        <f t="shared" si="2"/>
        <v>0.31202726932511116</v>
      </c>
      <c r="H9" s="40">
        <v>7.5999999999999998E-2</v>
      </c>
      <c r="I9" s="41">
        <f t="shared" si="1"/>
        <v>72.613203274618186</v>
      </c>
      <c r="J9" s="37">
        <f t="shared" si="3"/>
        <v>219074.05643761891</v>
      </c>
      <c r="K9" s="39">
        <f t="shared" si="4"/>
        <v>0.19000873327787571</v>
      </c>
      <c r="L9" s="38">
        <v>4.4029554760910798E-2</v>
      </c>
      <c r="M9" s="39">
        <v>5.7599646387177475E-2</v>
      </c>
      <c r="N9" s="10">
        <v>0</v>
      </c>
      <c r="O9" s="10">
        <v>0</v>
      </c>
      <c r="P9" s="49">
        <v>0</v>
      </c>
      <c r="Q9" s="49">
        <v>0</v>
      </c>
    </row>
    <row r="10" spans="1:17">
      <c r="A10">
        <v>2005</v>
      </c>
      <c r="B10" s="37">
        <v>118692.85654399999</v>
      </c>
      <c r="C10" s="39">
        <v>0.23212047220719723</v>
      </c>
      <c r="D10" s="37">
        <v>73468.391463000007</v>
      </c>
      <c r="E10" s="39">
        <v>0.17091354633081202</v>
      </c>
      <c r="F10" s="37">
        <f t="shared" si="0"/>
        <v>192161.24800700002</v>
      </c>
      <c r="G10" s="39">
        <f t="shared" si="2"/>
        <v>0.20797866802492804</v>
      </c>
      <c r="H10" s="40">
        <v>5.6900000000000006E-2</v>
      </c>
      <c r="I10" s="41">
        <f t="shared" si="1"/>
        <v>78.585717829673357</v>
      </c>
      <c r="J10" s="37">
        <f t="shared" si="3"/>
        <v>244524.39109036356</v>
      </c>
      <c r="K10" s="39">
        <f t="shared" si="4"/>
        <v>0.11617228925503365</v>
      </c>
      <c r="L10" s="38">
        <v>3.9149249650874511E-2</v>
      </c>
      <c r="M10" s="39">
        <v>3.2021313799023544E-2</v>
      </c>
      <c r="N10" s="9">
        <v>0</v>
      </c>
      <c r="O10" s="9">
        <v>0</v>
      </c>
      <c r="P10" s="49">
        <v>0</v>
      </c>
      <c r="Q10" s="49">
        <v>0</v>
      </c>
    </row>
    <row r="11" spans="1:17">
      <c r="A11">
        <v>2006</v>
      </c>
      <c r="B11" s="37">
        <v>137708.09675900001</v>
      </c>
      <c r="C11" s="39">
        <v>0.16020543079566862</v>
      </c>
      <c r="D11" s="37">
        <v>91192.855349999998</v>
      </c>
      <c r="E11" s="39">
        <v>0.24125291889541844</v>
      </c>
      <c r="F11" s="37">
        <f t="shared" si="0"/>
        <v>228900.95210900001</v>
      </c>
      <c r="G11" s="39">
        <f t="shared" si="2"/>
        <v>0.19119205606252954</v>
      </c>
      <c r="H11" s="40">
        <v>3.1400000000000004E-2</v>
      </c>
      <c r="I11" s="41">
        <f t="shared" si="1"/>
        <v>83.32702558548759</v>
      </c>
      <c r="J11" s="37">
        <f t="shared" si="3"/>
        <v>274701.93553730525</v>
      </c>
      <c r="K11" s="39">
        <f t="shared" si="4"/>
        <v>0.12341322807257149</v>
      </c>
      <c r="L11" s="38">
        <v>4.3795085851649984E-2</v>
      </c>
      <c r="M11" s="39">
        <v>3.961988721849892E-2</v>
      </c>
      <c r="N11" s="10">
        <v>0</v>
      </c>
      <c r="O11" s="10">
        <v>0</v>
      </c>
      <c r="P11" s="49">
        <v>0</v>
      </c>
      <c r="Q11" s="49">
        <v>0</v>
      </c>
    </row>
    <row r="12" spans="1:17">
      <c r="A12">
        <v>2007</v>
      </c>
      <c r="B12" s="37">
        <v>160521.882755</v>
      </c>
      <c r="C12" s="39">
        <v>0.1656677169529539</v>
      </c>
      <c r="D12" s="37">
        <v>120475.382973</v>
      </c>
      <c r="E12" s="39">
        <v>0.32110550229634849</v>
      </c>
      <c r="F12" s="37">
        <f t="shared" si="0"/>
        <v>280997.26572799997</v>
      </c>
      <c r="G12" s="39">
        <f t="shared" si="2"/>
        <v>0.22759325873923109</v>
      </c>
      <c r="H12" s="40">
        <v>4.4600000000000001E-2</v>
      </c>
      <c r="I12" s="41">
        <f t="shared" si="1"/>
        <v>86.028314665999986</v>
      </c>
      <c r="J12" s="37">
        <f t="shared" si="3"/>
        <v>326633.46575944882</v>
      </c>
      <c r="K12" s="39">
        <f t="shared" si="4"/>
        <v>0.1890468304148194</v>
      </c>
      <c r="L12" s="38">
        <v>4.3192583148415196E-2</v>
      </c>
      <c r="M12" s="39">
        <v>6.0698706077183716E-2</v>
      </c>
      <c r="N12" s="9">
        <v>0</v>
      </c>
      <c r="O12" s="9">
        <v>0</v>
      </c>
      <c r="P12" s="49">
        <v>0</v>
      </c>
      <c r="Q12" s="49">
        <v>0</v>
      </c>
    </row>
    <row r="13" spans="1:17">
      <c r="A13">
        <v>2008</v>
      </c>
      <c r="B13" s="37">
        <v>197778.85808500001</v>
      </c>
      <c r="C13" s="39">
        <v>0.23209904276331139</v>
      </c>
      <c r="D13" s="37">
        <v>173118.588785</v>
      </c>
      <c r="E13" s="39">
        <v>0.4369623446127413</v>
      </c>
      <c r="F13" s="37">
        <f t="shared" si="0"/>
        <v>370897.44686999999</v>
      </c>
      <c r="G13" s="39">
        <f t="shared" si="2"/>
        <v>0.31993258336193797</v>
      </c>
      <c r="H13" s="40">
        <v>5.9000000000000004E-2</v>
      </c>
      <c r="I13" s="41">
        <f t="shared" si="1"/>
        <v>90.04428999999999</v>
      </c>
      <c r="J13" s="37">
        <f t="shared" si="3"/>
        <v>411905.57099178643</v>
      </c>
      <c r="K13" s="39">
        <f t="shared" si="4"/>
        <v>0.26106359014399572</v>
      </c>
      <c r="L13" s="38">
        <v>1.8505605416393678E-2</v>
      </c>
      <c r="M13" s="39">
        <v>5.0941954473271663E-2</v>
      </c>
      <c r="N13" s="10">
        <v>0</v>
      </c>
      <c r="O13" s="10">
        <v>0</v>
      </c>
      <c r="P13" s="49">
        <v>0</v>
      </c>
      <c r="Q13" s="49">
        <v>0</v>
      </c>
    </row>
    <row r="14" spans="1:17">
      <c r="A14">
        <v>2009</v>
      </c>
      <c r="B14" s="37">
        <v>152910.58038299999</v>
      </c>
      <c r="C14" s="39">
        <v>-0.22686083910301902</v>
      </c>
      <c r="D14" s="37">
        <v>127812.153899</v>
      </c>
      <c r="E14" s="39">
        <v>-0.26170751046421203</v>
      </c>
      <c r="F14" s="37">
        <f t="shared" si="0"/>
        <v>280722.73428199999</v>
      </c>
      <c r="G14" s="39">
        <f t="shared" si="2"/>
        <v>-0.24312573016876637</v>
      </c>
      <c r="H14" s="40">
        <v>4.3099999999999999E-2</v>
      </c>
      <c r="I14" s="41">
        <f>I15*(1-H14)</f>
        <v>95.69</v>
      </c>
      <c r="J14" s="37">
        <f t="shared" si="3"/>
        <v>293366.84531507996</v>
      </c>
      <c r="K14" s="39">
        <f t="shared" si="4"/>
        <v>-0.2877813120888093</v>
      </c>
      <c r="L14" s="38">
        <v>-1.6789276411876556E-2</v>
      </c>
      <c r="M14" s="39">
        <v>-1.2581199941486432E-3</v>
      </c>
      <c r="N14" s="9">
        <v>1</v>
      </c>
      <c r="O14" s="9">
        <v>1</v>
      </c>
      <c r="P14" s="49">
        <v>0</v>
      </c>
      <c r="Q14" s="49">
        <v>0</v>
      </c>
    </row>
    <row r="15" spans="1:17">
      <c r="A15">
        <v>2010</v>
      </c>
      <c r="B15" s="37">
        <v>201788.337035</v>
      </c>
      <c r="C15" s="39">
        <v>0.31964927822243783</v>
      </c>
      <c r="D15" s="37">
        <v>181774.96937800001</v>
      </c>
      <c r="E15" s="39">
        <v>0.42220410057123847</v>
      </c>
      <c r="F15" s="37">
        <f t="shared" si="0"/>
        <v>383563.30641299998</v>
      </c>
      <c r="G15" s="39">
        <f t="shared" si="2"/>
        <v>0.36634215748159349</v>
      </c>
      <c r="H15" s="40">
        <v>5.91E-2</v>
      </c>
      <c r="I15" s="41">
        <v>100</v>
      </c>
      <c r="J15" s="37">
        <f>F15/I15*100</f>
        <v>383563.30641299998</v>
      </c>
      <c r="K15" s="39">
        <f t="shared" si="4"/>
        <v>0.30745281049413675</v>
      </c>
      <c r="L15" s="38">
        <v>4.2989230390839024E-2</v>
      </c>
      <c r="M15" s="39">
        <v>7.5282258300556321E-2</v>
      </c>
      <c r="N15" s="10">
        <v>0</v>
      </c>
      <c r="O15" s="10">
        <v>0</v>
      </c>
      <c r="P15" s="49">
        <v>1</v>
      </c>
      <c r="Q15" s="49">
        <v>1</v>
      </c>
    </row>
    <row r="16" spans="1:17">
      <c r="A16">
        <v>2011</v>
      </c>
      <c r="B16" s="37">
        <v>255936.30685699999</v>
      </c>
      <c r="C16" s="39">
        <v>0.26834043343450542</v>
      </c>
      <c r="D16" s="37">
        <v>226244.22212799999</v>
      </c>
      <c r="E16" s="39">
        <v>0.24463903309771129</v>
      </c>
      <c r="F16" s="37">
        <f t="shared" si="0"/>
        <v>482180.52898499998</v>
      </c>
      <c r="G16" s="39">
        <f t="shared" si="2"/>
        <v>0.25710807296518179</v>
      </c>
      <c r="H16" s="40">
        <v>6.5000000000000002E-2</v>
      </c>
      <c r="I16" s="41">
        <f>I15*(1+H16)</f>
        <v>106.5</v>
      </c>
      <c r="J16" s="37">
        <f t="shared" si="3"/>
        <v>452751.67040845071</v>
      </c>
      <c r="K16" s="39">
        <f t="shared" si="4"/>
        <v>0.18038316710345725</v>
      </c>
      <c r="L16" s="38">
        <v>3.1329803667983921E-2</v>
      </c>
      <c r="M16" s="39">
        <v>3.9744254056585361E-2</v>
      </c>
      <c r="N16" s="9">
        <v>0</v>
      </c>
      <c r="O16" s="9">
        <v>0</v>
      </c>
      <c r="P16" s="49">
        <v>0</v>
      </c>
      <c r="Q16" s="49">
        <v>0</v>
      </c>
    </row>
    <row r="17" spans="1:17">
      <c r="A17">
        <v>2012</v>
      </c>
      <c r="B17" s="37">
        <v>242277.30718999999</v>
      </c>
      <c r="C17" s="39">
        <v>-5.3368745664645889E-2</v>
      </c>
      <c r="D17" s="37">
        <v>223366.72102299999</v>
      </c>
      <c r="E17" s="39">
        <v>-1.2718561729156641E-2</v>
      </c>
      <c r="F17" s="37">
        <f t="shared" si="0"/>
        <v>465644.02821299998</v>
      </c>
      <c r="G17" s="39">
        <f t="shared" si="2"/>
        <v>-3.4295247895657854E-2</v>
      </c>
      <c r="H17" s="40">
        <v>5.8400000000000001E-2</v>
      </c>
      <c r="I17" s="41">
        <f t="shared" ref="I17:I24" si="5">I16*(1+H17)</f>
        <v>112.7196</v>
      </c>
      <c r="J17" s="37">
        <f t="shared" si="3"/>
        <v>413099.43276324612</v>
      </c>
      <c r="K17" s="39">
        <f t="shared" si="4"/>
        <v>-8.7580544119102322E-2</v>
      </c>
      <c r="L17" s="38">
        <v>2.5076337688414156E-2</v>
      </c>
      <c r="M17" s="39">
        <v>1.9211503178735684E-2</v>
      </c>
      <c r="N17" s="10">
        <v>0</v>
      </c>
      <c r="O17" s="10">
        <v>0</v>
      </c>
      <c r="P17" s="49">
        <v>0</v>
      </c>
      <c r="Q17" s="49">
        <v>0</v>
      </c>
    </row>
    <row r="18" spans="1:17">
      <c r="A18">
        <v>2013</v>
      </c>
      <c r="B18" s="37">
        <v>241967.561759</v>
      </c>
      <c r="C18" s="39">
        <v>-1.2784747964739163E-3</v>
      </c>
      <c r="D18" s="37">
        <v>239681.231635</v>
      </c>
      <c r="E18" s="39">
        <v>7.3039128377230922E-2</v>
      </c>
      <c r="F18" s="37">
        <f t="shared" si="0"/>
        <v>481648.79339400004</v>
      </c>
      <c r="G18" s="39">
        <f t="shared" si="2"/>
        <v>3.4371245439185572E-2</v>
      </c>
      <c r="H18" s="40">
        <v>5.91E-2</v>
      </c>
      <c r="I18" s="41">
        <f t="shared" si="5"/>
        <v>119.38132836</v>
      </c>
      <c r="J18" s="37">
        <f t="shared" si="3"/>
        <v>403454.04093809839</v>
      </c>
      <c r="K18" s="39">
        <f t="shared" si="4"/>
        <v>-2.3348838221900148E-2</v>
      </c>
      <c r="L18" s="38">
        <v>2.6543624472519411E-2</v>
      </c>
      <c r="M18" s="39">
        <v>3.0048653550050802E-2</v>
      </c>
      <c r="N18" s="9">
        <v>0</v>
      </c>
      <c r="O18" s="9">
        <v>0</v>
      </c>
      <c r="P18" s="49">
        <v>0</v>
      </c>
      <c r="Q18" s="49">
        <v>0</v>
      </c>
    </row>
    <row r="19" spans="1:17">
      <c r="A19">
        <v>2014</v>
      </c>
      <c r="B19" s="37">
        <v>224974.401228</v>
      </c>
      <c r="C19" s="39">
        <v>-7.0229085285097859E-2</v>
      </c>
      <c r="D19" s="37">
        <v>229127.843314</v>
      </c>
      <c r="E19" s="39">
        <v>-4.4030933290059582E-2</v>
      </c>
      <c r="F19" s="37">
        <f t="shared" si="0"/>
        <v>454102.244542</v>
      </c>
      <c r="G19" s="39">
        <f t="shared" si="2"/>
        <v>-5.7192189059355303E-2</v>
      </c>
      <c r="H19" s="40">
        <v>6.4100000000000004E-2</v>
      </c>
      <c r="I19" s="41">
        <f t="shared" si="5"/>
        <v>127.03367150787601</v>
      </c>
      <c r="J19" s="37">
        <f t="shared" si="3"/>
        <v>357466.04750681861</v>
      </c>
      <c r="K19" s="39">
        <f t="shared" si="4"/>
        <v>-0.11398570534663621</v>
      </c>
      <c r="L19" s="38">
        <v>2.8331847741474264E-2</v>
      </c>
      <c r="M19" s="39">
        <v>5.0396178994216714E-3</v>
      </c>
      <c r="N19" s="10">
        <v>0</v>
      </c>
      <c r="O19" s="10">
        <v>0</v>
      </c>
      <c r="P19" s="49">
        <v>0</v>
      </c>
      <c r="Q19" s="49">
        <v>0</v>
      </c>
    </row>
    <row r="20" spans="1:17">
      <c r="A20">
        <v>2015</v>
      </c>
      <c r="B20" s="37">
        <v>190971.08733899999</v>
      </c>
      <c r="C20" s="39">
        <v>-0.15114303540045604</v>
      </c>
      <c r="D20" s="37">
        <v>171458.999759</v>
      </c>
      <c r="E20" s="39">
        <v>-0.25168850158454903</v>
      </c>
      <c r="F20" s="37">
        <f t="shared" si="0"/>
        <v>362430.08709799999</v>
      </c>
      <c r="G20" s="39">
        <f t="shared" si="2"/>
        <v>-0.20187558759252344</v>
      </c>
      <c r="H20" s="40">
        <v>0.1067</v>
      </c>
      <c r="I20" s="41">
        <f t="shared" si="5"/>
        <v>140.58816425776638</v>
      </c>
      <c r="J20" s="37">
        <f t="shared" si="3"/>
        <v>257795.58970091512</v>
      </c>
      <c r="K20" s="39">
        <f t="shared" si="4"/>
        <v>-0.27882496394011314</v>
      </c>
      <c r="L20" s="38">
        <v>2.8579409440328475E-2</v>
      </c>
      <c r="M20" s="39">
        <v>-3.5458715744727275E-2</v>
      </c>
      <c r="N20" s="9">
        <v>0</v>
      </c>
      <c r="O20" s="9">
        <v>1</v>
      </c>
      <c r="P20" s="49">
        <v>0</v>
      </c>
      <c r="Q20" s="49">
        <v>0</v>
      </c>
    </row>
    <row r="21" spans="1:17">
      <c r="A21">
        <v>2016</v>
      </c>
      <c r="B21" s="37">
        <v>185232.116301</v>
      </c>
      <c r="C21" s="39">
        <v>-3.0051517839517428E-2</v>
      </c>
      <c r="D21" s="37">
        <v>137585.830976</v>
      </c>
      <c r="E21" s="39">
        <v>-0.19755841822599907</v>
      </c>
      <c r="F21" s="37">
        <f t="shared" si="0"/>
        <v>322817.947277</v>
      </c>
      <c r="G21" s="39">
        <f t="shared" si="2"/>
        <v>-0.10929594763552009</v>
      </c>
      <c r="H21" s="40">
        <v>6.2899999999999998E-2</v>
      </c>
      <c r="I21" s="41">
        <f t="shared" si="5"/>
        <v>149.43115978957988</v>
      </c>
      <c r="J21" s="37">
        <f t="shared" si="3"/>
        <v>216031.21312286748</v>
      </c>
      <c r="K21" s="39">
        <f t="shared" si="4"/>
        <v>-0.16200578383245856</v>
      </c>
      <c r="L21" s="38">
        <v>2.5840346281718069E-2</v>
      </c>
      <c r="M21" s="39">
        <v>-3.3053582523693448E-2</v>
      </c>
      <c r="N21" s="10">
        <v>0</v>
      </c>
      <c r="O21" s="10">
        <v>1</v>
      </c>
      <c r="P21" s="49">
        <v>0</v>
      </c>
      <c r="Q21" s="49">
        <v>0</v>
      </c>
    </row>
    <row r="22" spans="1:17">
      <c r="A22">
        <v>2017</v>
      </c>
      <c r="B22" s="37">
        <v>217739.21846599999</v>
      </c>
      <c r="C22" s="39">
        <v>0.17549387662437721</v>
      </c>
      <c r="D22" s="37">
        <v>150749.49442100001</v>
      </c>
      <c r="E22" s="39">
        <v>9.5676010760848085E-2</v>
      </c>
      <c r="F22" s="37">
        <f t="shared" si="0"/>
        <v>368488.712887</v>
      </c>
      <c r="G22" s="39">
        <f t="shared" si="2"/>
        <v>0.14147529898891076</v>
      </c>
      <c r="H22" s="40">
        <v>2.9500000000000002E-2</v>
      </c>
      <c r="I22" s="41">
        <f t="shared" si="5"/>
        <v>153.8393790033725</v>
      </c>
      <c r="J22" s="37">
        <f t="shared" si="3"/>
        <v>239528.21135537862</v>
      </c>
      <c r="K22" s="39">
        <f t="shared" si="4"/>
        <v>0.10876668187363858</v>
      </c>
      <c r="L22" s="38">
        <v>3.1885847590584146E-2</v>
      </c>
      <c r="M22" s="39">
        <v>1.0638325547676998E-2</v>
      </c>
      <c r="N22" s="9">
        <v>0</v>
      </c>
      <c r="O22" s="9">
        <v>0</v>
      </c>
      <c r="P22" s="49">
        <v>1</v>
      </c>
      <c r="Q22" s="49">
        <v>0</v>
      </c>
    </row>
    <row r="23" spans="1:17">
      <c r="A23">
        <v>2018</v>
      </c>
      <c r="B23" s="37">
        <v>239263.992681</v>
      </c>
      <c r="C23" s="39">
        <v>9.885575215454856E-2</v>
      </c>
      <c r="D23" s="37">
        <v>181230.56886199999</v>
      </c>
      <c r="E23" s="39">
        <v>0.20219686014916305</v>
      </c>
      <c r="F23" s="37">
        <f t="shared" si="0"/>
        <v>420494.56154299999</v>
      </c>
      <c r="G23" s="39">
        <f t="shared" si="2"/>
        <v>0.14113281312892756</v>
      </c>
      <c r="H23" s="40">
        <v>3.7499999999999999E-2</v>
      </c>
      <c r="I23" s="41">
        <f t="shared" si="5"/>
        <v>159.60835571599898</v>
      </c>
      <c r="J23" s="37">
        <f t="shared" si="3"/>
        <v>263453.97749176237</v>
      </c>
      <c r="K23" s="39">
        <f t="shared" si="4"/>
        <v>9.9887048798966038E-2</v>
      </c>
      <c r="L23" s="38">
        <v>3.0526592269510787E-2</v>
      </c>
      <c r="M23" s="39">
        <v>1.1175873498551141E-2</v>
      </c>
      <c r="N23" s="10">
        <v>0</v>
      </c>
      <c r="O23" s="10">
        <v>0</v>
      </c>
      <c r="P23" s="49">
        <v>0</v>
      </c>
      <c r="Q23" s="49">
        <v>0</v>
      </c>
    </row>
    <row r="24" spans="1:17">
      <c r="A24">
        <v>2019</v>
      </c>
      <c r="B24" s="37">
        <f>Comercio_Exterior!C8/1000000</f>
        <v>225383.482468</v>
      </c>
      <c r="C24" s="39">
        <f>B24/B23 -1</f>
        <v>-5.8013368653871189E-2</v>
      </c>
      <c r="D24" s="37">
        <f>Comercio_Exterior!G8/1000000</f>
        <v>177347.93474900001</v>
      </c>
      <c r="E24" s="39">
        <f>D23/D24 - 1</f>
        <v>2.1892750645757797E-2</v>
      </c>
      <c r="F24" s="37">
        <f>D24+B24</f>
        <v>402731.41721700004</v>
      </c>
      <c r="G24" s="39">
        <f>F24/F23 - 1</f>
        <v>-4.2243457943470841E-2</v>
      </c>
      <c r="H24" s="40">
        <v>4.3099999999999999E-2</v>
      </c>
      <c r="I24" s="41">
        <f t="shared" si="5"/>
        <v>166.48747584735852</v>
      </c>
      <c r="J24" s="37">
        <f t="shared" si="3"/>
        <v>241898.92673142464</v>
      </c>
      <c r="K24" s="39">
        <f t="shared" si="4"/>
        <v>-8.1817139242134629E-2</v>
      </c>
      <c r="L24" s="38">
        <v>2.4E-2</v>
      </c>
      <c r="M24" s="39">
        <v>1.1000000000000001E-2</v>
      </c>
      <c r="N24" s="10">
        <v>0</v>
      </c>
      <c r="O24" s="10">
        <v>0</v>
      </c>
      <c r="P24" s="49">
        <v>0</v>
      </c>
      <c r="Q24" s="49">
        <v>0</v>
      </c>
    </row>
    <row r="25" spans="1:17">
      <c r="A25" t="s">
        <v>44</v>
      </c>
      <c r="E25" t="s">
        <v>59</v>
      </c>
      <c r="P25" s="49"/>
    </row>
    <row r="26" spans="1:17">
      <c r="A26" t="s">
        <v>45</v>
      </c>
      <c r="C26" t="s">
        <v>48</v>
      </c>
    </row>
    <row r="27" spans="1:17">
      <c r="A27" t="s">
        <v>46</v>
      </c>
      <c r="D27" s="51" t="s">
        <v>49</v>
      </c>
    </row>
    <row r="28" spans="1:17">
      <c r="A28" t="s">
        <v>50</v>
      </c>
    </row>
  </sheetData>
  <hyperlinks>
    <hyperlink ref="D27" r:id="rId1" xr:uid="{A1AD8010-CFA1-9E40-BD8B-9D27CAC03946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FAEB5-626C-6B49-B4BA-4A025DD167DE}">
  <sheetPr codeName="Planilha4"/>
  <dimension ref="A6:L65"/>
  <sheetViews>
    <sheetView showGridLines="0" topLeftCell="A34" workbookViewId="0">
      <selection activeCell="K54" sqref="K54"/>
    </sheetView>
  </sheetViews>
  <sheetFormatPr baseColWidth="10" defaultRowHeight="16"/>
  <cols>
    <col min="2" max="2" width="10.5" bestFit="1" customWidth="1"/>
    <col min="3" max="3" width="19.5" bestFit="1" customWidth="1"/>
    <col min="4" max="4" width="18" bestFit="1" customWidth="1"/>
    <col min="5" max="5" width="28.33203125" bestFit="1" customWidth="1"/>
    <col min="6" max="6" width="20.6640625" bestFit="1" customWidth="1"/>
    <col min="7" max="7" width="19.5" bestFit="1" customWidth="1"/>
    <col min="8" max="8" width="18.1640625" bestFit="1" customWidth="1"/>
    <col min="9" max="9" width="28.5" bestFit="1" customWidth="1"/>
    <col min="10" max="10" width="21" bestFit="1" customWidth="1"/>
    <col min="11" max="11" width="18.5" bestFit="1" customWidth="1"/>
    <col min="12" max="12" width="19.5" bestFit="1" customWidth="1"/>
  </cols>
  <sheetData>
    <row r="6" spans="1:12">
      <c r="A6" t="s">
        <v>107</v>
      </c>
      <c r="B6" t="s">
        <v>106</v>
      </c>
      <c r="C6" t="s">
        <v>105</v>
      </c>
      <c r="D6" t="s">
        <v>104</v>
      </c>
      <c r="E6" t="s">
        <v>103</v>
      </c>
      <c r="F6" t="s">
        <v>102</v>
      </c>
      <c r="G6" t="s">
        <v>101</v>
      </c>
      <c r="H6" t="s">
        <v>100</v>
      </c>
      <c r="I6" t="s">
        <v>99</v>
      </c>
      <c r="J6" t="s">
        <v>98</v>
      </c>
      <c r="K6" t="s">
        <v>97</v>
      </c>
      <c r="L6" t="s">
        <v>96</v>
      </c>
    </row>
    <row r="7" spans="1:12">
      <c r="A7" s="52">
        <v>2020</v>
      </c>
      <c r="B7">
        <v>123</v>
      </c>
      <c r="C7" s="37">
        <v>101719578613</v>
      </c>
      <c r="D7" s="38">
        <v>-0.54868219490111847</v>
      </c>
      <c r="E7" s="37">
        <v>826988444.00813007</v>
      </c>
      <c r="F7" s="38">
        <v>-7.167963666652831E-2</v>
      </c>
      <c r="G7" s="37">
        <v>79396522233</v>
      </c>
      <c r="H7" s="38">
        <v>-0.55231211265375235</v>
      </c>
      <c r="I7" s="37">
        <v>645500180.75609756</v>
      </c>
      <c r="J7" s="38">
        <v>-7.9146052856905097E-2</v>
      </c>
      <c r="K7" s="37">
        <v>22323056380</v>
      </c>
      <c r="L7" s="37">
        <v>181116100846</v>
      </c>
    </row>
    <row r="8" spans="1:12">
      <c r="A8" s="52">
        <v>2019</v>
      </c>
      <c r="B8">
        <v>253</v>
      </c>
      <c r="C8" s="37">
        <v>225383482468</v>
      </c>
      <c r="D8" s="38">
        <v>-5.8013368653871224E-2</v>
      </c>
      <c r="E8" s="37">
        <v>890843804.22134387</v>
      </c>
      <c r="F8" s="38">
        <v>-6.9183170606592098E-2</v>
      </c>
      <c r="G8" s="37">
        <v>177347934749</v>
      </c>
      <c r="H8" s="38">
        <v>-2.1423726346941362E-2</v>
      </c>
      <c r="I8" s="37">
        <v>700979979.24505925</v>
      </c>
      <c r="J8" s="38">
        <v>-3.3027397576029002E-2</v>
      </c>
      <c r="K8" s="37">
        <v>48035547719</v>
      </c>
      <c r="L8" s="37">
        <v>402731417217</v>
      </c>
    </row>
    <row r="9" spans="1:12">
      <c r="A9" s="52">
        <v>2018</v>
      </c>
      <c r="B9">
        <v>250</v>
      </c>
      <c r="C9" s="37">
        <v>239263992681</v>
      </c>
      <c r="D9" s="38">
        <v>9.885575215454856E-2</v>
      </c>
      <c r="E9" s="37">
        <v>957055970.72399998</v>
      </c>
      <c r="F9" s="38">
        <v>9.4460329145930319E-2</v>
      </c>
      <c r="G9" s="37">
        <v>181230568862</v>
      </c>
      <c r="H9" s="38">
        <v>0.20219686014916324</v>
      </c>
      <c r="I9" s="37">
        <v>724922275.44799995</v>
      </c>
      <c r="J9" s="38">
        <v>0.1973880727085664</v>
      </c>
      <c r="K9" s="37">
        <v>58033423819</v>
      </c>
      <c r="L9" s="37">
        <v>420494561543</v>
      </c>
    </row>
    <row r="10" spans="1:12">
      <c r="A10" s="52">
        <v>2017</v>
      </c>
      <c r="B10">
        <v>249</v>
      </c>
      <c r="C10" s="37">
        <v>217739218466</v>
      </c>
      <c r="D10" s="38">
        <v>0.17549387662437729</v>
      </c>
      <c r="E10" s="37">
        <v>874454692.63453817</v>
      </c>
      <c r="F10" s="38">
        <v>0.18493559450891048</v>
      </c>
      <c r="G10" s="37">
        <v>150749494421</v>
      </c>
      <c r="H10" s="38">
        <v>9.5676010760848071E-2</v>
      </c>
      <c r="I10" s="37">
        <v>605419656.309237</v>
      </c>
      <c r="J10" s="38">
        <v>0.10447662128904769</v>
      </c>
      <c r="K10" s="37">
        <v>66989724045</v>
      </c>
      <c r="L10" s="37">
        <v>368488712887</v>
      </c>
    </row>
    <row r="11" spans="1:12">
      <c r="A11" s="52">
        <v>2016</v>
      </c>
      <c r="B11">
        <v>251</v>
      </c>
      <c r="C11" s="37">
        <v>185232116301</v>
      </c>
      <c r="D11" s="38">
        <v>-3.0051517839517431E-2</v>
      </c>
      <c r="E11" s="37">
        <v>737976558.96812749</v>
      </c>
      <c r="F11" s="38">
        <v>-3.3915854421830045E-2</v>
      </c>
      <c r="G11" s="37">
        <v>137585830976</v>
      </c>
      <c r="H11" s="38">
        <v>-0.19755841822599909</v>
      </c>
      <c r="I11" s="37">
        <v>548150721.01992035</v>
      </c>
      <c r="J11" s="38">
        <v>-0.20075539663944131</v>
      </c>
      <c r="K11" s="37">
        <v>47646285325</v>
      </c>
      <c r="L11" s="37">
        <v>322817947277</v>
      </c>
    </row>
    <row r="12" spans="1:12">
      <c r="A12" s="52">
        <v>2015</v>
      </c>
      <c r="B12">
        <v>250</v>
      </c>
      <c r="C12" s="37">
        <v>190971087339</v>
      </c>
      <c r="D12" s="38">
        <v>-0.15114303540045601</v>
      </c>
      <c r="E12" s="37">
        <v>763884349.35599995</v>
      </c>
      <c r="F12" s="38">
        <v>-0.14095675182526152</v>
      </c>
      <c r="G12" s="37">
        <v>171458999759</v>
      </c>
      <c r="H12" s="38">
        <v>-0.25168850158454908</v>
      </c>
      <c r="I12" s="37">
        <v>685835999.03600001</v>
      </c>
      <c r="J12" s="38">
        <v>-0.24270876360356367</v>
      </c>
      <c r="K12" s="37">
        <v>19512087580</v>
      </c>
      <c r="L12" s="37">
        <v>362430087098</v>
      </c>
    </row>
    <row r="13" spans="1:12">
      <c r="A13" s="52">
        <v>2014</v>
      </c>
      <c r="B13">
        <v>253</v>
      </c>
      <c r="C13" s="37">
        <v>224974401228</v>
      </c>
      <c r="D13" s="38">
        <v>-7.0229085285097886E-2</v>
      </c>
      <c r="E13" s="37">
        <v>889226882.32411063</v>
      </c>
      <c r="F13" s="38">
        <v>-7.0229085285097873E-2</v>
      </c>
      <c r="G13" s="37">
        <v>229127843314</v>
      </c>
      <c r="H13" s="38">
        <v>-4.4030933290059568E-2</v>
      </c>
      <c r="I13" s="37">
        <v>905643649.46245062</v>
      </c>
      <c r="J13" s="38">
        <v>-4.4030933290059533E-2</v>
      </c>
      <c r="K13" s="37">
        <v>-4153442086</v>
      </c>
      <c r="L13" s="37">
        <v>454102244542</v>
      </c>
    </row>
    <row r="14" spans="1:12">
      <c r="A14" s="52">
        <v>2013</v>
      </c>
      <c r="B14">
        <v>253</v>
      </c>
      <c r="C14" s="37">
        <v>241967561759</v>
      </c>
      <c r="D14" s="38">
        <v>-1.2784747964739835E-3</v>
      </c>
      <c r="E14" s="37">
        <v>956393524.73913038</v>
      </c>
      <c r="F14" s="38">
        <v>-9.1735066162648184E-3</v>
      </c>
      <c r="G14" s="37">
        <v>239681231635</v>
      </c>
      <c r="H14" s="38">
        <v>7.3039128377230825E-2</v>
      </c>
      <c r="I14" s="37">
        <v>947356646.77865613</v>
      </c>
      <c r="J14" s="38">
        <v>6.4556605623260682E-2</v>
      </c>
      <c r="K14" s="37">
        <v>2286330124</v>
      </c>
      <c r="L14" s="37">
        <v>481648793394</v>
      </c>
    </row>
    <row r="15" spans="1:12">
      <c r="A15" s="52">
        <v>2012</v>
      </c>
      <c r="B15">
        <v>251</v>
      </c>
      <c r="C15" s="37">
        <v>242277307190</v>
      </c>
      <c r="D15" s="38">
        <v>-5.3368745664645896E-2</v>
      </c>
      <c r="E15" s="37">
        <v>965248235.81673312</v>
      </c>
      <c r="F15" s="38">
        <v>-5.3368745664645792E-2</v>
      </c>
      <c r="G15" s="37">
        <v>223366721023</v>
      </c>
      <c r="H15" s="38">
        <v>-1.2718561729156664E-2</v>
      </c>
      <c r="I15" s="37">
        <v>889907255.07171309</v>
      </c>
      <c r="J15" s="38">
        <v>-1.2718561729156691E-2</v>
      </c>
      <c r="K15" s="37">
        <v>18910586167</v>
      </c>
      <c r="L15" s="37">
        <v>465644028213</v>
      </c>
    </row>
    <row r="16" spans="1:12">
      <c r="A16" s="52">
        <v>2011</v>
      </c>
      <c r="B16">
        <v>251</v>
      </c>
      <c r="C16" s="37">
        <v>255936306857</v>
      </c>
      <c r="D16" s="38">
        <v>0.26834043343450559</v>
      </c>
      <c r="E16" s="37">
        <v>1019666561.1832669</v>
      </c>
      <c r="F16" s="38">
        <v>0.26834043343450553</v>
      </c>
      <c r="G16" s="37">
        <v>226244222128</v>
      </c>
      <c r="H16" s="38">
        <v>0.24463903309771129</v>
      </c>
      <c r="I16" s="37">
        <v>901371402.90039837</v>
      </c>
      <c r="J16" s="38">
        <v>0.24463903309771129</v>
      </c>
      <c r="K16" s="37">
        <v>29692084729</v>
      </c>
      <c r="L16" s="37">
        <v>482180528985</v>
      </c>
    </row>
    <row r="17" spans="1:12">
      <c r="A17" s="52">
        <v>2010</v>
      </c>
      <c r="B17">
        <v>251</v>
      </c>
      <c r="C17" s="37">
        <v>201788337035</v>
      </c>
      <c r="D17" s="38">
        <v>0.31964927822243777</v>
      </c>
      <c r="E17" s="37">
        <v>803937597.74900401</v>
      </c>
      <c r="F17" s="38">
        <v>0.31439171137693017</v>
      </c>
      <c r="G17" s="37">
        <v>181774969378</v>
      </c>
      <c r="H17" s="38">
        <v>0.42220410057123842</v>
      </c>
      <c r="I17" s="37">
        <v>724203065.25099599</v>
      </c>
      <c r="J17" s="38">
        <v>0.41653794877613382</v>
      </c>
      <c r="K17" s="37">
        <v>20013367657</v>
      </c>
      <c r="L17" s="37">
        <v>383563306413</v>
      </c>
    </row>
    <row r="18" spans="1:12">
      <c r="A18" s="52">
        <v>2009</v>
      </c>
      <c r="B18">
        <v>250</v>
      </c>
      <c r="C18" s="37">
        <v>152910580383</v>
      </c>
      <c r="D18" s="38">
        <v>-0.22686083910301894</v>
      </c>
      <c r="E18" s="37">
        <v>611642321.53199995</v>
      </c>
      <c r="F18" s="38">
        <v>-0.21449061252866725</v>
      </c>
      <c r="G18" s="37">
        <v>127812153899</v>
      </c>
      <c r="H18" s="38">
        <v>-0.26170751046421198</v>
      </c>
      <c r="I18" s="37">
        <v>511248615.59600002</v>
      </c>
      <c r="J18" s="38">
        <v>-0.24989483063163939</v>
      </c>
      <c r="K18" s="37">
        <v>25098426484</v>
      </c>
      <c r="L18" s="37">
        <v>280722734282</v>
      </c>
    </row>
    <row r="19" spans="1:12">
      <c r="A19" s="52">
        <v>2008</v>
      </c>
      <c r="B19">
        <v>254</v>
      </c>
      <c r="C19" s="37">
        <v>197778858085</v>
      </c>
      <c r="D19" s="38">
        <v>0.23209904276331136</v>
      </c>
      <c r="E19" s="37">
        <v>778656921.59448814</v>
      </c>
      <c r="F19" s="38">
        <v>0.21269590823160564</v>
      </c>
      <c r="G19" s="37">
        <v>173118588785</v>
      </c>
      <c r="H19" s="38">
        <v>0.43696234461274119</v>
      </c>
      <c r="I19" s="37">
        <v>681569247.1850394</v>
      </c>
      <c r="J19" s="38">
        <v>0.41433301635112324</v>
      </c>
      <c r="K19" s="37">
        <v>24660269300</v>
      </c>
      <c r="L19" s="37">
        <v>370897446870</v>
      </c>
    </row>
    <row r="20" spans="1:12">
      <c r="A20" s="52">
        <v>2007</v>
      </c>
      <c r="B20">
        <v>250</v>
      </c>
      <c r="C20" s="37">
        <v>160521882755</v>
      </c>
      <c r="D20" s="38">
        <v>0.1656677169529539</v>
      </c>
      <c r="E20" s="37">
        <v>642087531.01999998</v>
      </c>
      <c r="F20" s="38">
        <v>0.16100504608514205</v>
      </c>
      <c r="G20" s="37">
        <v>120475382973</v>
      </c>
      <c r="H20" s="38">
        <v>0.32110550229634849</v>
      </c>
      <c r="I20" s="37">
        <v>481901531.89200002</v>
      </c>
      <c r="J20" s="38">
        <v>0.31582108028716305</v>
      </c>
      <c r="K20" s="37">
        <v>40046499782</v>
      </c>
      <c r="L20" s="37">
        <v>280997265728</v>
      </c>
    </row>
    <row r="21" spans="1:12">
      <c r="A21" s="52">
        <v>2006</v>
      </c>
      <c r="B21">
        <v>249</v>
      </c>
      <c r="C21" s="37">
        <v>137708096759</v>
      </c>
      <c r="D21" s="38">
        <v>0.16020543079566849</v>
      </c>
      <c r="E21" s="37">
        <v>553044565.29718876</v>
      </c>
      <c r="F21" s="38">
        <v>0.16952434991852525</v>
      </c>
      <c r="G21" s="37">
        <v>91192855350</v>
      </c>
      <c r="H21" s="38">
        <v>0.24125291889541856</v>
      </c>
      <c r="I21" s="37">
        <v>366236366.86746991</v>
      </c>
      <c r="J21" s="38">
        <v>0.25122282185843409</v>
      </c>
      <c r="K21" s="37">
        <v>46515241409</v>
      </c>
      <c r="L21" s="37">
        <v>228900952109</v>
      </c>
    </row>
    <row r="22" spans="1:12">
      <c r="A22" s="52">
        <v>2005</v>
      </c>
      <c r="B22">
        <v>251</v>
      </c>
      <c r="C22" s="37">
        <v>118692856544</v>
      </c>
      <c r="D22" s="38">
        <v>0.2321204722071972</v>
      </c>
      <c r="E22" s="37">
        <v>472879906.54980081</v>
      </c>
      <c r="F22" s="38">
        <v>0.23702931871001467</v>
      </c>
      <c r="G22" s="37">
        <v>73468391463</v>
      </c>
      <c r="H22" s="38">
        <v>0.17091354633081177</v>
      </c>
      <c r="I22" s="37">
        <v>292702754.83266932</v>
      </c>
      <c r="J22" s="38">
        <v>0.17557854053930111</v>
      </c>
      <c r="K22" s="37">
        <v>45224465081</v>
      </c>
      <c r="L22" s="37">
        <v>192161248007</v>
      </c>
    </row>
    <row r="23" spans="1:12">
      <c r="A23" s="52">
        <v>2004</v>
      </c>
      <c r="B23">
        <v>252</v>
      </c>
      <c r="C23" s="37">
        <v>96332184410</v>
      </c>
      <c r="D23" s="38">
        <v>0.32007054701998222</v>
      </c>
      <c r="E23" s="37">
        <v>382270573.05555558</v>
      </c>
      <c r="F23" s="38">
        <v>0.32530892220656943</v>
      </c>
      <c r="G23" s="37">
        <v>62744505513</v>
      </c>
      <c r="H23" s="38">
        <v>0.29986735081130095</v>
      </c>
      <c r="I23" s="37">
        <v>248986132.98809522</v>
      </c>
      <c r="J23" s="38">
        <v>0.30502555458436159</v>
      </c>
      <c r="K23" s="37">
        <v>33587678897</v>
      </c>
      <c r="L23" s="37">
        <v>159076689923</v>
      </c>
    </row>
    <row r="24" spans="1:12">
      <c r="A24" s="52">
        <v>2003</v>
      </c>
      <c r="B24">
        <v>253</v>
      </c>
      <c r="C24" s="37">
        <v>72975027454</v>
      </c>
      <c r="D24" s="38">
        <v>0.21039033000841953</v>
      </c>
      <c r="E24" s="37">
        <v>288438843.69169962</v>
      </c>
      <c r="F24" s="38">
        <v>0.21039033000841958</v>
      </c>
      <c r="G24" s="37">
        <v>48269929600</v>
      </c>
      <c r="H24" s="38">
        <v>2.3966058385872319E-2</v>
      </c>
      <c r="I24" s="37">
        <v>190790235.57312253</v>
      </c>
      <c r="J24" s="38">
        <v>2.3966058385872301E-2</v>
      </c>
      <c r="K24" s="37">
        <v>24705097854</v>
      </c>
      <c r="L24" s="37">
        <v>121244957054</v>
      </c>
    </row>
    <row r="25" spans="1:12">
      <c r="A25" s="52">
        <v>2002</v>
      </c>
      <c r="B25">
        <v>253</v>
      </c>
      <c r="C25" s="37">
        <v>60290491129</v>
      </c>
      <c r="D25" s="38">
        <v>3.7198245366172368E-2</v>
      </c>
      <c r="E25" s="37">
        <v>238302336.47826087</v>
      </c>
      <c r="F25" s="38">
        <v>2.4899451942858152E-2</v>
      </c>
      <c r="G25" s="37">
        <v>47140165638</v>
      </c>
      <c r="H25" s="38">
        <v>-0.14977843815633607</v>
      </c>
      <c r="I25" s="37">
        <v>186324765.36758894</v>
      </c>
      <c r="J25" s="38">
        <v>-0.15986011675527279</v>
      </c>
      <c r="K25" s="37">
        <v>13150325491</v>
      </c>
      <c r="L25" s="37">
        <v>107430656767</v>
      </c>
    </row>
    <row r="26" spans="1:12">
      <c r="A26" s="52">
        <v>2001</v>
      </c>
      <c r="B26">
        <v>250</v>
      </c>
      <c r="C26" s="37">
        <v>58128223219</v>
      </c>
      <c r="D26" s="38">
        <v>5.6524358414895552E-2</v>
      </c>
      <c r="E26" s="37">
        <v>232512892.87599999</v>
      </c>
      <c r="F26" s="38">
        <v>5.6524358414895434E-2</v>
      </c>
      <c r="G26" s="37">
        <v>55444566162</v>
      </c>
      <c r="H26" s="38">
        <v>-7.9896870435712496E-3</v>
      </c>
      <c r="I26" s="37">
        <v>221778264.648</v>
      </c>
      <c r="J26" s="38">
        <v>-7.9896870435712218E-3</v>
      </c>
      <c r="K26" s="37">
        <v>2683657057</v>
      </c>
      <c r="L26" s="37">
        <v>113572789381</v>
      </c>
    </row>
    <row r="27" spans="1:12">
      <c r="A27" s="52">
        <v>2000</v>
      </c>
      <c r="B27">
        <v>250</v>
      </c>
      <c r="C27" s="37">
        <v>55018346483</v>
      </c>
      <c r="D27" s="38">
        <v>0.14750866705378998</v>
      </c>
      <c r="E27" s="37">
        <v>220073385.93200001</v>
      </c>
      <c r="F27" s="38">
        <v>0.15209870172200521</v>
      </c>
      <c r="G27" s="37">
        <v>55891118709</v>
      </c>
      <c r="H27" s="38">
        <v>0.13642232735021828</v>
      </c>
      <c r="I27" s="37">
        <v>223564474.836</v>
      </c>
      <c r="J27" s="38">
        <v>0.14096801665961911</v>
      </c>
      <c r="K27" s="37">
        <v>-872772226</v>
      </c>
      <c r="L27" s="37">
        <v>110909465192</v>
      </c>
    </row>
    <row r="28" spans="1:12">
      <c r="A28" s="52">
        <v>1999</v>
      </c>
      <c r="B28">
        <v>251</v>
      </c>
      <c r="C28" s="37">
        <v>47945909310</v>
      </c>
      <c r="D28" s="38">
        <v>-6.129409595523691E-2</v>
      </c>
      <c r="E28" s="37">
        <v>191019559.00398406</v>
      </c>
      <c r="F28" s="38">
        <v>-6.5033960114777842E-2</v>
      </c>
      <c r="G28" s="37">
        <v>49181644327</v>
      </c>
      <c r="H28" s="38">
        <v>-0.14610616346707211</v>
      </c>
      <c r="I28" s="37">
        <v>195942806.08366534</v>
      </c>
      <c r="J28" s="38">
        <v>-0.1495081309432989</v>
      </c>
      <c r="K28" s="37">
        <v>-1235735017</v>
      </c>
      <c r="L28" s="37">
        <v>97127553637</v>
      </c>
    </row>
    <row r="29" spans="1:12">
      <c r="A29" s="52">
        <v>1998</v>
      </c>
      <c r="B29">
        <v>250</v>
      </c>
      <c r="C29" s="37">
        <v>51076603549</v>
      </c>
      <c r="D29" s="38">
        <v>-3.5334853220192156E-2</v>
      </c>
      <c r="E29" s="37">
        <v>204306414.19600001</v>
      </c>
      <c r="F29" s="38">
        <v>-2.3758871458834388E-2</v>
      </c>
      <c r="G29" s="37">
        <v>57596907511</v>
      </c>
      <c r="H29" s="38">
        <v>-3.1738048857100777E-2</v>
      </c>
      <c r="I29" s="37">
        <v>230387630.044</v>
      </c>
      <c r="J29" s="38">
        <v>-2.0118905443385959E-2</v>
      </c>
      <c r="K29" s="37">
        <v>-6520303962</v>
      </c>
      <c r="L29" s="37">
        <v>108673511060</v>
      </c>
    </row>
    <row r="30" spans="1:12">
      <c r="A30" s="52">
        <v>1997</v>
      </c>
      <c r="B30">
        <v>253</v>
      </c>
      <c r="C30" s="37">
        <v>52947495532</v>
      </c>
      <c r="D30" s="38">
        <v>0.1089240577237041</v>
      </c>
      <c r="E30" s="37">
        <v>209278638.46640316</v>
      </c>
      <c r="F30" s="38"/>
      <c r="G30" s="37">
        <v>59484840278</v>
      </c>
      <c r="H30" s="38">
        <v>0.11508079177205188</v>
      </c>
      <c r="I30" s="37">
        <v>235117945.76284584</v>
      </c>
      <c r="J30" s="38"/>
      <c r="K30" s="37">
        <v>-6537344746</v>
      </c>
      <c r="L30" s="37">
        <v>112432335810</v>
      </c>
    </row>
    <row r="31" spans="1:12">
      <c r="A31" s="52">
        <v>1996</v>
      </c>
      <c r="C31" s="37">
        <v>47746728158</v>
      </c>
      <c r="D31" s="38">
        <v>2.6672648932837145E-2</v>
      </c>
      <c r="E31" s="37"/>
      <c r="F31" s="38"/>
      <c r="G31" s="37">
        <v>53345767156</v>
      </c>
      <c r="H31" s="38">
        <v>6.7515367738384763E-2</v>
      </c>
      <c r="I31" s="37"/>
      <c r="J31" s="38"/>
      <c r="K31" s="37">
        <v>-5599038998</v>
      </c>
      <c r="L31" s="37">
        <v>101092495314</v>
      </c>
    </row>
    <row r="32" spans="1:12">
      <c r="A32" s="52">
        <v>1995</v>
      </c>
      <c r="C32" s="37">
        <v>46506282414</v>
      </c>
      <c r="D32" s="38">
        <v>6.8000966109102334E-2</v>
      </c>
      <c r="E32" s="37"/>
      <c r="F32" s="38"/>
      <c r="G32" s="37">
        <v>49971896207</v>
      </c>
      <c r="H32" s="38">
        <v>0.51069755203691325</v>
      </c>
      <c r="I32" s="37"/>
      <c r="J32" s="38"/>
      <c r="K32" s="37">
        <v>-3465613793</v>
      </c>
      <c r="L32" s="37">
        <v>96478178621</v>
      </c>
    </row>
    <row r="33" spans="1:12">
      <c r="A33" s="52">
        <v>1994</v>
      </c>
      <c r="C33" s="37">
        <v>43545168862</v>
      </c>
      <c r="D33" s="38">
        <v>0.12943722727689008</v>
      </c>
      <c r="E33" s="37"/>
      <c r="F33" s="38"/>
      <c r="G33" s="37">
        <v>33078690132</v>
      </c>
      <c r="H33" s="38">
        <v>0.30973586149330284</v>
      </c>
      <c r="I33" s="37"/>
      <c r="J33" s="38"/>
      <c r="K33" s="37">
        <v>10466478730</v>
      </c>
      <c r="L33" s="37">
        <v>76623858994</v>
      </c>
    </row>
    <row r="34" spans="1:12">
      <c r="A34" s="52">
        <v>1993</v>
      </c>
      <c r="C34" s="37">
        <v>38554749047</v>
      </c>
      <c r="D34" s="38">
        <v>7.7159341079753932E-2</v>
      </c>
      <c r="E34" s="37"/>
      <c r="F34" s="38"/>
      <c r="G34" s="37">
        <v>25256000927</v>
      </c>
      <c r="H34" s="38">
        <v>0.22875785965593659</v>
      </c>
      <c r="I34" s="37"/>
      <c r="J34" s="38"/>
      <c r="K34" s="37">
        <v>13298748120</v>
      </c>
      <c r="L34" s="37">
        <v>63810749974</v>
      </c>
    </row>
    <row r="35" spans="1:12">
      <c r="A35" s="52">
        <v>1992</v>
      </c>
      <c r="C35" s="37">
        <v>35792985844</v>
      </c>
      <c r="D35" s="38">
        <v>0.13195725532282887</v>
      </c>
      <c r="E35" s="37"/>
      <c r="F35" s="38"/>
      <c r="G35" s="37">
        <v>20554091051</v>
      </c>
      <c r="H35" s="38">
        <v>-2.3116390588794767E-2</v>
      </c>
      <c r="I35" s="37"/>
      <c r="J35" s="38"/>
      <c r="K35" s="37">
        <v>15238894793</v>
      </c>
      <c r="L35" s="37">
        <v>56347076895</v>
      </c>
    </row>
    <row r="36" spans="1:12">
      <c r="A36" s="52">
        <v>1991</v>
      </c>
      <c r="C36" s="37">
        <v>31620439443</v>
      </c>
      <c r="D36" s="38">
        <v>6.5793916122868067E-3</v>
      </c>
      <c r="E36" s="37"/>
      <c r="F36" s="38"/>
      <c r="G36" s="37">
        <v>21040470792</v>
      </c>
      <c r="H36" s="38">
        <v>1.8348681576964839E-2</v>
      </c>
      <c r="I36" s="37"/>
      <c r="J36" s="38"/>
      <c r="K36" s="37">
        <v>10579968651</v>
      </c>
      <c r="L36" s="37">
        <v>52660910235</v>
      </c>
    </row>
    <row r="37" spans="1:12">
      <c r="A37" s="52">
        <v>1990</v>
      </c>
      <c r="C37" s="37">
        <v>31413756040</v>
      </c>
      <c r="D37" s="38">
        <v>-8.6347802902770721E-2</v>
      </c>
      <c r="E37" s="37"/>
      <c r="F37" s="38"/>
      <c r="G37" s="37">
        <v>20661362039</v>
      </c>
      <c r="H37" s="38">
        <v>0.13129674664121185</v>
      </c>
      <c r="I37" s="37"/>
      <c r="J37" s="38"/>
      <c r="K37" s="37">
        <v>10752394001</v>
      </c>
      <c r="L37" s="37">
        <v>52075118079</v>
      </c>
    </row>
    <row r="38" spans="1:12">
      <c r="A38" s="52">
        <v>1989</v>
      </c>
      <c r="C38" s="37">
        <v>34382619710</v>
      </c>
      <c r="E38" s="37"/>
      <c r="G38" s="37">
        <v>18263432738</v>
      </c>
      <c r="I38" s="37"/>
      <c r="K38" s="37">
        <v>16119186972</v>
      </c>
      <c r="L38" s="37">
        <v>52646052448</v>
      </c>
    </row>
    <row r="41" spans="1:12">
      <c r="B41" s="78"/>
      <c r="C41" s="78" t="s">
        <v>376</v>
      </c>
    </row>
    <row r="65" spans="2:8">
      <c r="B65" s="117" t="s">
        <v>328</v>
      </c>
      <c r="C65" s="118"/>
      <c r="D65" s="118"/>
      <c r="E65" s="118"/>
      <c r="F65" s="118"/>
      <c r="G65" s="118"/>
      <c r="H65" s="117" t="s">
        <v>329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4E29E-08AA-9340-97DB-6009BAF0CDC0}">
  <sheetPr codeName="Planilha8"/>
  <dimension ref="A1:L379"/>
  <sheetViews>
    <sheetView workbookViewId="0">
      <selection activeCell="K19" sqref="K19"/>
    </sheetView>
  </sheetViews>
  <sheetFormatPr baseColWidth="10" defaultColWidth="8.83203125" defaultRowHeight="15"/>
  <cols>
    <col min="1" max="3" width="10.6640625" style="45" customWidth="1"/>
    <col min="4" max="7" width="16.6640625" style="45" customWidth="1"/>
    <col min="8" max="8" width="14.6640625" style="45" bestFit="1" customWidth="1"/>
    <col min="9" max="10" width="13.6640625" style="45" bestFit="1" customWidth="1"/>
    <col min="11" max="11" width="16.33203125" style="45" bestFit="1" customWidth="1"/>
    <col min="12" max="16384" width="8.83203125" style="45"/>
  </cols>
  <sheetData>
    <row r="1" spans="1:12" ht="16">
      <c r="A1" s="55" t="s">
        <v>107</v>
      </c>
      <c r="B1" s="55" t="s">
        <v>108</v>
      </c>
      <c r="C1" s="55" t="s">
        <v>138</v>
      </c>
      <c r="D1" s="55" t="s">
        <v>137</v>
      </c>
      <c r="E1" s="55" t="s">
        <v>136</v>
      </c>
      <c r="F1" s="55" t="s">
        <v>135</v>
      </c>
      <c r="G1" s="55" t="s">
        <v>134</v>
      </c>
      <c r="H1" s="45" t="s">
        <v>140</v>
      </c>
      <c r="I1" s="45" t="s">
        <v>142</v>
      </c>
      <c r="J1" s="45" t="s">
        <v>143</v>
      </c>
      <c r="K1" s="45" t="s">
        <v>146</v>
      </c>
      <c r="L1" s="45" t="s">
        <v>344</v>
      </c>
    </row>
    <row r="2" spans="1:12">
      <c r="A2" s="54" t="s">
        <v>95</v>
      </c>
      <c r="B2" s="54" t="s">
        <v>127</v>
      </c>
      <c r="C2" s="54">
        <v>21</v>
      </c>
      <c r="D2" s="53">
        <v>17912295025</v>
      </c>
      <c r="E2" s="53">
        <v>10449019543</v>
      </c>
      <c r="F2" s="53">
        <v>7463275482</v>
      </c>
      <c r="G2" s="53">
        <v>28361314568</v>
      </c>
      <c r="K2" s="57"/>
      <c r="L2" s="57"/>
    </row>
    <row r="3" spans="1:12">
      <c r="A3" s="54" t="s">
        <v>95</v>
      </c>
      <c r="B3" s="54" t="s">
        <v>126</v>
      </c>
      <c r="C3" s="54">
        <v>20</v>
      </c>
      <c r="D3" s="53">
        <v>17665015414</v>
      </c>
      <c r="E3" s="53">
        <v>13392522835</v>
      </c>
      <c r="F3" s="53">
        <v>4272492579</v>
      </c>
      <c r="G3" s="53">
        <v>31057538249</v>
      </c>
      <c r="K3" s="57"/>
      <c r="L3" s="57"/>
    </row>
    <row r="4" spans="1:12">
      <c r="A4" s="54" t="s">
        <v>95</v>
      </c>
      <c r="B4" s="54" t="s">
        <v>125</v>
      </c>
      <c r="C4" s="54">
        <v>20</v>
      </c>
      <c r="D4" s="53">
        <v>17669873186</v>
      </c>
      <c r="E4" s="53">
        <v>11606823428</v>
      </c>
      <c r="F4" s="53">
        <v>6063049758</v>
      </c>
      <c r="G4" s="53">
        <v>29276696614</v>
      </c>
      <c r="K4" s="57"/>
      <c r="L4" s="57"/>
    </row>
    <row r="5" spans="1:12">
      <c r="A5" s="54" t="s">
        <v>95</v>
      </c>
      <c r="B5" s="54" t="s">
        <v>124</v>
      </c>
      <c r="C5" s="54">
        <v>22</v>
      </c>
      <c r="D5" s="53">
        <v>18375425966</v>
      </c>
      <c r="E5" s="53">
        <v>14516303812</v>
      </c>
      <c r="F5" s="53">
        <v>3859122154</v>
      </c>
      <c r="G5" s="53">
        <v>32891729778</v>
      </c>
      <c r="K5" s="57"/>
      <c r="L5" s="57"/>
    </row>
    <row r="6" spans="1:12">
      <c r="A6" s="54" t="s">
        <v>95</v>
      </c>
      <c r="B6" s="54" t="s">
        <v>123</v>
      </c>
      <c r="C6" s="54">
        <v>18</v>
      </c>
      <c r="D6" s="53">
        <v>15592692603</v>
      </c>
      <c r="E6" s="53">
        <v>13255513026</v>
      </c>
      <c r="F6" s="53">
        <v>2337179577</v>
      </c>
      <c r="G6" s="53">
        <v>28848205629</v>
      </c>
      <c r="H6" s="45" t="s">
        <v>139</v>
      </c>
      <c r="I6" s="45" t="s">
        <v>141</v>
      </c>
      <c r="J6" s="45" t="s">
        <v>144</v>
      </c>
      <c r="K6" s="57" t="s">
        <v>145</v>
      </c>
      <c r="L6" s="57"/>
    </row>
    <row r="7" spans="1:12">
      <c r="A7" s="54" t="s">
        <v>95</v>
      </c>
      <c r="B7" s="54" t="s">
        <v>122</v>
      </c>
      <c r="C7" s="54">
        <v>22</v>
      </c>
      <c r="D7" s="53">
        <v>14504276419</v>
      </c>
      <c r="E7" s="53">
        <v>16176339589</v>
      </c>
      <c r="F7" s="53">
        <v>-1672063170</v>
      </c>
      <c r="G7" s="53">
        <v>30680616008</v>
      </c>
      <c r="H7" s="56">
        <f>SUM(D2:D7)</f>
        <v>101719578613</v>
      </c>
      <c r="I7" s="56">
        <f>SUM(E2:E7)</f>
        <v>79396522233</v>
      </c>
      <c r="J7" s="56">
        <f>SUM(F2:F7)</f>
        <v>22323056380</v>
      </c>
      <c r="K7" s="56">
        <f>SUM(Table3[[#This Row],[Coluna1]],Table3[[#This Row],[Coluna2]])</f>
        <v>181116100846</v>
      </c>
      <c r="L7" s="57"/>
    </row>
    <row r="8" spans="1:12">
      <c r="A8" s="54" t="s">
        <v>94</v>
      </c>
      <c r="B8" s="54" t="s">
        <v>133</v>
      </c>
      <c r="C8" s="54">
        <v>21</v>
      </c>
      <c r="D8" s="53">
        <v>18502977191</v>
      </c>
      <c r="E8" s="53">
        <v>12556086388</v>
      </c>
      <c r="F8" s="53">
        <v>5946890803</v>
      </c>
      <c r="G8" s="53">
        <v>31059063579</v>
      </c>
      <c r="K8" s="57"/>
      <c r="L8" s="57"/>
    </row>
    <row r="9" spans="1:12">
      <c r="A9" s="54" t="s">
        <v>94</v>
      </c>
      <c r="B9" s="54" t="s">
        <v>132</v>
      </c>
      <c r="C9" s="54">
        <v>20</v>
      </c>
      <c r="D9" s="53">
        <v>17736715198</v>
      </c>
      <c r="E9" s="53">
        <v>14172102789</v>
      </c>
      <c r="F9" s="53">
        <v>3564612409</v>
      </c>
      <c r="G9" s="53">
        <v>31908817987</v>
      </c>
      <c r="K9" s="57"/>
      <c r="L9" s="57"/>
    </row>
    <row r="10" spans="1:12">
      <c r="A10" s="54" t="s">
        <v>94</v>
      </c>
      <c r="B10" s="54" t="s">
        <v>131</v>
      </c>
      <c r="C10" s="54">
        <v>23</v>
      </c>
      <c r="D10" s="53">
        <v>19576839231</v>
      </c>
      <c r="E10" s="53">
        <v>17027283951</v>
      </c>
      <c r="F10" s="53">
        <v>2549555280</v>
      </c>
      <c r="G10" s="53">
        <v>36604123182</v>
      </c>
      <c r="K10" s="57"/>
      <c r="L10" s="57"/>
    </row>
    <row r="11" spans="1:12">
      <c r="A11" s="54" t="s">
        <v>94</v>
      </c>
      <c r="B11" s="54" t="s">
        <v>130</v>
      </c>
      <c r="C11" s="54">
        <v>21</v>
      </c>
      <c r="D11" s="53">
        <v>20298407777</v>
      </c>
      <c r="E11" s="53">
        <v>16495171374</v>
      </c>
      <c r="F11" s="53">
        <v>3803236403</v>
      </c>
      <c r="G11" s="53">
        <v>36793579151</v>
      </c>
      <c r="K11" s="57"/>
      <c r="L11" s="57"/>
    </row>
    <row r="12" spans="1:12">
      <c r="A12" s="54" t="s">
        <v>94</v>
      </c>
      <c r="B12" s="54" t="s">
        <v>129</v>
      </c>
      <c r="C12" s="54">
        <v>22</v>
      </c>
      <c r="D12" s="53">
        <v>19669525248</v>
      </c>
      <c r="E12" s="53">
        <v>15569921736</v>
      </c>
      <c r="F12" s="53">
        <v>4099603512</v>
      </c>
      <c r="G12" s="53">
        <v>35239446984</v>
      </c>
      <c r="K12" s="57"/>
      <c r="L12" s="57"/>
    </row>
    <row r="13" spans="1:12">
      <c r="A13" s="54" t="s">
        <v>94</v>
      </c>
      <c r="B13" s="54" t="s">
        <v>128</v>
      </c>
      <c r="C13" s="54">
        <v>23</v>
      </c>
      <c r="D13" s="53">
        <v>20150883169</v>
      </c>
      <c r="E13" s="53">
        <v>17759476963</v>
      </c>
      <c r="F13" s="53">
        <v>2391406206</v>
      </c>
      <c r="G13" s="53">
        <v>37910360132</v>
      </c>
      <c r="K13" s="57"/>
      <c r="L13" s="57"/>
    </row>
    <row r="14" spans="1:12">
      <c r="A14" s="54" t="s">
        <v>94</v>
      </c>
      <c r="B14" s="54" t="s">
        <v>127</v>
      </c>
      <c r="C14" s="54">
        <v>19</v>
      </c>
      <c r="D14" s="53">
        <v>18406010533</v>
      </c>
      <c r="E14" s="53">
        <v>13028629358</v>
      </c>
      <c r="F14" s="53">
        <v>5377381175</v>
      </c>
      <c r="G14" s="53">
        <v>31434639891</v>
      </c>
      <c r="K14" s="57"/>
      <c r="L14" s="57"/>
    </row>
    <row r="15" spans="1:12">
      <c r="A15" s="54" t="s">
        <v>94</v>
      </c>
      <c r="B15" s="54" t="s">
        <v>126</v>
      </c>
      <c r="C15" s="54">
        <v>22</v>
      </c>
      <c r="D15" s="53">
        <v>20592409187</v>
      </c>
      <c r="E15" s="53">
        <v>14968051867</v>
      </c>
      <c r="F15" s="53">
        <v>5624357320</v>
      </c>
      <c r="G15" s="53">
        <v>35560461054</v>
      </c>
      <c r="K15" s="57"/>
      <c r="L15" s="57"/>
    </row>
    <row r="16" spans="1:12">
      <c r="A16" s="54" t="s">
        <v>94</v>
      </c>
      <c r="B16" s="54" t="s">
        <v>125</v>
      </c>
      <c r="C16" s="54">
        <v>21</v>
      </c>
      <c r="D16" s="53">
        <v>19281734438</v>
      </c>
      <c r="E16" s="53">
        <v>13628618723</v>
      </c>
      <c r="F16" s="53">
        <v>5653115715</v>
      </c>
      <c r="G16" s="53">
        <v>32910353161</v>
      </c>
      <c r="K16" s="57"/>
      <c r="L16" s="57"/>
    </row>
    <row r="17" spans="1:12">
      <c r="A17" s="54" t="s">
        <v>94</v>
      </c>
      <c r="B17" s="54" t="s">
        <v>124</v>
      </c>
      <c r="C17" s="54">
        <v>19</v>
      </c>
      <c r="D17" s="53">
        <v>17428698480</v>
      </c>
      <c r="E17" s="53">
        <v>13132998803</v>
      </c>
      <c r="F17" s="53">
        <v>4295699677</v>
      </c>
      <c r="G17" s="53">
        <v>30561697283</v>
      </c>
      <c r="K17" s="57"/>
      <c r="L17" s="57"/>
    </row>
    <row r="18" spans="1:12">
      <c r="A18" s="54" t="s">
        <v>94</v>
      </c>
      <c r="B18" s="54" t="s">
        <v>123</v>
      </c>
      <c r="C18" s="54">
        <v>20</v>
      </c>
      <c r="D18" s="53">
        <v>15737375000</v>
      </c>
      <c r="E18" s="53">
        <v>12621762837</v>
      </c>
      <c r="F18" s="53">
        <v>3115612163</v>
      </c>
      <c r="G18" s="53">
        <v>28359137837</v>
      </c>
      <c r="H18" s="45" t="s">
        <v>139</v>
      </c>
      <c r="I18" s="45" t="s">
        <v>141</v>
      </c>
      <c r="J18" s="45" t="s">
        <v>144</v>
      </c>
      <c r="K18" s="57" t="s">
        <v>145</v>
      </c>
      <c r="L18" s="57"/>
    </row>
    <row r="19" spans="1:12">
      <c r="A19" s="54" t="s">
        <v>94</v>
      </c>
      <c r="B19" s="54" t="s">
        <v>122</v>
      </c>
      <c r="C19" s="54">
        <v>22</v>
      </c>
      <c r="D19" s="53">
        <v>18001907016</v>
      </c>
      <c r="E19" s="53">
        <v>16387829960</v>
      </c>
      <c r="F19" s="53">
        <v>1614077056</v>
      </c>
      <c r="G19" s="53">
        <v>34389736976</v>
      </c>
      <c r="H19" s="56">
        <f>SUM(D14:D19)</f>
        <v>109448134654</v>
      </c>
      <c r="I19" s="56">
        <f>SUM(E14:E19)</f>
        <v>83767891548</v>
      </c>
      <c r="J19" s="56">
        <f>SUM(F14:F19)</f>
        <v>25680243106</v>
      </c>
      <c r="K19" s="56">
        <f>SUM(Table3[[#This Row],[Coluna1]],Table3[[#This Row],[Coluna2]])</f>
        <v>193216026202</v>
      </c>
      <c r="L19" s="57"/>
    </row>
    <row r="20" spans="1:12">
      <c r="A20" s="54" t="s">
        <v>93</v>
      </c>
      <c r="B20" s="54" t="s">
        <v>133</v>
      </c>
      <c r="C20" s="54">
        <v>20</v>
      </c>
      <c r="D20" s="53">
        <v>19345019377</v>
      </c>
      <c r="E20" s="53">
        <v>12916748963</v>
      </c>
      <c r="F20" s="53">
        <v>6428270414</v>
      </c>
      <c r="G20" s="53">
        <v>32261768340</v>
      </c>
      <c r="K20" s="57"/>
      <c r="L20" s="57">
        <f>K7/K19 - 1</f>
        <v>-6.2623818499144557E-2</v>
      </c>
    </row>
    <row r="21" spans="1:12">
      <c r="A21" s="54" t="s">
        <v>93</v>
      </c>
      <c r="B21" s="54" t="s">
        <v>132</v>
      </c>
      <c r="C21" s="54">
        <v>20</v>
      </c>
      <c r="D21" s="53">
        <v>20939075942</v>
      </c>
      <c r="E21" s="53">
        <v>16862252082</v>
      </c>
      <c r="F21" s="53">
        <v>4076823860</v>
      </c>
      <c r="G21" s="53">
        <v>37801328024</v>
      </c>
      <c r="K21" s="57"/>
      <c r="L21" s="57"/>
    </row>
    <row r="22" spans="1:12">
      <c r="A22" s="54" t="s">
        <v>93</v>
      </c>
      <c r="B22" s="54" t="s">
        <v>131</v>
      </c>
      <c r="C22" s="54">
        <v>22</v>
      </c>
      <c r="D22" s="53">
        <v>21897544885</v>
      </c>
      <c r="E22" s="53">
        <v>16105955810</v>
      </c>
      <c r="F22" s="53">
        <v>5791589075</v>
      </c>
      <c r="G22" s="53">
        <v>38003500695</v>
      </c>
      <c r="K22" s="57"/>
      <c r="L22" s="57"/>
    </row>
    <row r="23" spans="1:12">
      <c r="A23" s="54" t="s">
        <v>93</v>
      </c>
      <c r="B23" s="54" t="s">
        <v>130</v>
      </c>
      <c r="C23" s="54">
        <v>19</v>
      </c>
      <c r="D23" s="53">
        <v>19187203958</v>
      </c>
      <c r="E23" s="53">
        <v>14115911776</v>
      </c>
      <c r="F23" s="53">
        <v>5071292182</v>
      </c>
      <c r="G23" s="53">
        <v>33303115734</v>
      </c>
      <c r="K23" s="57"/>
      <c r="L23" s="57"/>
    </row>
    <row r="24" spans="1:12">
      <c r="A24" s="54" t="s">
        <v>93</v>
      </c>
      <c r="B24" s="54" t="s">
        <v>129</v>
      </c>
      <c r="C24" s="54">
        <v>23</v>
      </c>
      <c r="D24" s="53">
        <v>21552692723</v>
      </c>
      <c r="E24" s="53">
        <v>18778067740</v>
      </c>
      <c r="F24" s="53">
        <v>2774624983</v>
      </c>
      <c r="G24" s="53">
        <v>40330760463</v>
      </c>
      <c r="K24" s="57"/>
      <c r="L24" s="57"/>
    </row>
    <row r="25" spans="1:12">
      <c r="A25" s="54" t="s">
        <v>93</v>
      </c>
      <c r="B25" s="54" t="s">
        <v>128</v>
      </c>
      <c r="C25" s="54">
        <v>22</v>
      </c>
      <c r="D25" s="53">
        <v>22524534227</v>
      </c>
      <c r="E25" s="53">
        <v>18651023993</v>
      </c>
      <c r="F25" s="53">
        <v>3873510234</v>
      </c>
      <c r="G25" s="53">
        <v>41175558220</v>
      </c>
      <c r="K25" s="57"/>
      <c r="L25" s="57"/>
    </row>
    <row r="26" spans="1:12">
      <c r="A26" s="54" t="s">
        <v>93</v>
      </c>
      <c r="B26" s="54" t="s">
        <v>127</v>
      </c>
      <c r="C26" s="54">
        <v>21</v>
      </c>
      <c r="D26" s="53">
        <v>20114054526</v>
      </c>
      <c r="E26" s="53">
        <v>14324850972</v>
      </c>
      <c r="F26" s="53">
        <v>5789203554</v>
      </c>
      <c r="G26" s="53">
        <v>34438905498</v>
      </c>
      <c r="K26" s="57"/>
      <c r="L26" s="57"/>
    </row>
    <row r="27" spans="1:12">
      <c r="A27" s="54" t="s">
        <v>93</v>
      </c>
      <c r="B27" s="54" t="s">
        <v>126</v>
      </c>
      <c r="C27" s="54">
        <v>21</v>
      </c>
      <c r="D27" s="53">
        <v>19325063725</v>
      </c>
      <c r="E27" s="53">
        <v>13260789020</v>
      </c>
      <c r="F27" s="53">
        <v>6064274705</v>
      </c>
      <c r="G27" s="53">
        <v>32585852745</v>
      </c>
      <c r="K27" s="57"/>
      <c r="L27" s="57"/>
    </row>
    <row r="28" spans="1:12">
      <c r="A28" s="54" t="s">
        <v>93</v>
      </c>
      <c r="B28" s="54" t="s">
        <v>125</v>
      </c>
      <c r="C28" s="54">
        <v>21</v>
      </c>
      <c r="D28" s="53">
        <v>19712800434</v>
      </c>
      <c r="E28" s="53">
        <v>13792173075</v>
      </c>
      <c r="F28" s="53">
        <v>5920627359</v>
      </c>
      <c r="G28" s="53">
        <v>33504973509</v>
      </c>
      <c r="K28" s="57"/>
      <c r="L28" s="57"/>
    </row>
    <row r="29" spans="1:12">
      <c r="A29" s="54" t="s">
        <v>93</v>
      </c>
      <c r="B29" s="54" t="s">
        <v>124</v>
      </c>
      <c r="C29" s="54">
        <v>21</v>
      </c>
      <c r="D29" s="53">
        <v>20228663253</v>
      </c>
      <c r="E29" s="53">
        <v>13808687820</v>
      </c>
      <c r="F29" s="53">
        <v>6419975433</v>
      </c>
      <c r="G29" s="53">
        <v>34037351073</v>
      </c>
      <c r="K29" s="57"/>
      <c r="L29" s="57"/>
    </row>
    <row r="30" spans="1:12">
      <c r="A30" s="54" t="s">
        <v>93</v>
      </c>
      <c r="B30" s="54" t="s">
        <v>123</v>
      </c>
      <c r="C30" s="54">
        <v>18</v>
      </c>
      <c r="D30" s="53">
        <v>17410056953</v>
      </c>
      <c r="E30" s="53">
        <v>14411341031</v>
      </c>
      <c r="F30" s="53">
        <v>2998715922</v>
      </c>
      <c r="G30" s="53">
        <v>31821397984</v>
      </c>
      <c r="K30" s="57"/>
      <c r="L30" s="57"/>
    </row>
    <row r="31" spans="1:12">
      <c r="A31" s="54" t="s">
        <v>93</v>
      </c>
      <c r="B31" s="54" t="s">
        <v>122</v>
      </c>
      <c r="C31" s="54">
        <v>22</v>
      </c>
      <c r="D31" s="53">
        <v>17027282678</v>
      </c>
      <c r="E31" s="53">
        <v>14202766580</v>
      </c>
      <c r="F31" s="53">
        <v>2824516098</v>
      </c>
      <c r="G31" s="53">
        <v>31230049258</v>
      </c>
      <c r="K31" s="57"/>
      <c r="L31" s="57"/>
    </row>
    <row r="32" spans="1:12">
      <c r="A32" s="54" t="s">
        <v>92</v>
      </c>
      <c r="B32" s="54" t="s">
        <v>133</v>
      </c>
      <c r="C32" s="54">
        <v>20</v>
      </c>
      <c r="D32" s="53">
        <v>17595288111</v>
      </c>
      <c r="E32" s="53">
        <v>12597515273</v>
      </c>
      <c r="F32" s="53">
        <v>4997772838</v>
      </c>
      <c r="G32" s="53">
        <v>30192803384</v>
      </c>
      <c r="K32" s="57"/>
      <c r="L32" s="57"/>
    </row>
    <row r="33" spans="1:12">
      <c r="A33" s="54" t="s">
        <v>92</v>
      </c>
      <c r="B33" s="54" t="s">
        <v>132</v>
      </c>
      <c r="C33" s="54">
        <v>20</v>
      </c>
      <c r="D33" s="53">
        <v>16683107767</v>
      </c>
      <c r="E33" s="53">
        <v>13142506475</v>
      </c>
      <c r="F33" s="53">
        <v>3540601292</v>
      </c>
      <c r="G33" s="53">
        <v>29825614242</v>
      </c>
      <c r="K33" s="57"/>
      <c r="L33" s="57"/>
    </row>
    <row r="34" spans="1:12">
      <c r="A34" s="54" t="s">
        <v>92</v>
      </c>
      <c r="B34" s="54" t="s">
        <v>131</v>
      </c>
      <c r="C34" s="54">
        <v>21</v>
      </c>
      <c r="D34" s="53">
        <v>18871946607</v>
      </c>
      <c r="E34" s="53">
        <v>13678843512</v>
      </c>
      <c r="F34" s="53">
        <v>5193103095</v>
      </c>
      <c r="G34" s="53">
        <v>32550790119</v>
      </c>
      <c r="K34" s="57"/>
      <c r="L34" s="57"/>
    </row>
    <row r="35" spans="1:12">
      <c r="A35" s="54" t="s">
        <v>92</v>
      </c>
      <c r="B35" s="54" t="s">
        <v>130</v>
      </c>
      <c r="C35" s="54">
        <v>20</v>
      </c>
      <c r="D35" s="53">
        <v>18659335519</v>
      </c>
      <c r="E35" s="53">
        <v>13488327247</v>
      </c>
      <c r="F35" s="53">
        <v>5171008272</v>
      </c>
      <c r="G35" s="53">
        <v>32147662766</v>
      </c>
      <c r="K35" s="57"/>
      <c r="L35" s="57"/>
    </row>
    <row r="36" spans="1:12">
      <c r="A36" s="54" t="s">
        <v>92</v>
      </c>
      <c r="B36" s="54" t="s">
        <v>129</v>
      </c>
      <c r="C36" s="54">
        <v>23</v>
      </c>
      <c r="D36" s="53">
        <v>19470948763</v>
      </c>
      <c r="E36" s="53">
        <v>13879233351</v>
      </c>
      <c r="F36" s="53">
        <v>5591715412</v>
      </c>
      <c r="G36" s="53">
        <v>33350182114</v>
      </c>
      <c r="K36" s="57"/>
      <c r="L36" s="57"/>
    </row>
    <row r="37" spans="1:12">
      <c r="A37" s="54" t="s">
        <v>92</v>
      </c>
      <c r="B37" s="54" t="s">
        <v>128</v>
      </c>
      <c r="C37" s="54">
        <v>21</v>
      </c>
      <c r="D37" s="53">
        <v>18758765145</v>
      </c>
      <c r="E37" s="53">
        <v>12473405397</v>
      </c>
      <c r="F37" s="53">
        <v>6285359748</v>
      </c>
      <c r="G37" s="53">
        <v>31232170542</v>
      </c>
      <c r="K37" s="57"/>
      <c r="L37" s="57"/>
    </row>
    <row r="38" spans="1:12">
      <c r="A38" s="54" t="s">
        <v>92</v>
      </c>
      <c r="B38" s="54" t="s">
        <v>127</v>
      </c>
      <c r="C38" s="54">
        <v>21</v>
      </c>
      <c r="D38" s="53">
        <v>19779121415</v>
      </c>
      <c r="E38" s="53">
        <v>12595233519</v>
      </c>
      <c r="F38" s="53">
        <v>7183887896</v>
      </c>
      <c r="G38" s="53">
        <v>32374354934</v>
      </c>
      <c r="K38" s="57"/>
      <c r="L38" s="57"/>
    </row>
    <row r="39" spans="1:12">
      <c r="A39" s="54" t="s">
        <v>92</v>
      </c>
      <c r="B39" s="54" t="s">
        <v>126</v>
      </c>
      <c r="C39" s="54">
        <v>22</v>
      </c>
      <c r="D39" s="53">
        <v>19789994972</v>
      </c>
      <c r="E39" s="53">
        <v>12129014411</v>
      </c>
      <c r="F39" s="53">
        <v>7660980561</v>
      </c>
      <c r="G39" s="53">
        <v>31919009383</v>
      </c>
      <c r="K39" s="57"/>
      <c r="L39" s="57"/>
    </row>
    <row r="40" spans="1:12">
      <c r="A40" s="54" t="s">
        <v>92</v>
      </c>
      <c r="B40" s="54" t="s">
        <v>125</v>
      </c>
      <c r="C40" s="54">
        <v>18</v>
      </c>
      <c r="D40" s="53">
        <v>17679829041</v>
      </c>
      <c r="E40" s="53">
        <v>10716655171</v>
      </c>
      <c r="F40" s="53">
        <v>6963173870</v>
      </c>
      <c r="G40" s="53">
        <v>28396484212</v>
      </c>
      <c r="K40" s="57"/>
      <c r="L40" s="57"/>
    </row>
    <row r="41" spans="1:12">
      <c r="A41" s="54" t="s">
        <v>92</v>
      </c>
      <c r="B41" s="54" t="s">
        <v>124</v>
      </c>
      <c r="C41" s="54">
        <v>23</v>
      </c>
      <c r="D41" s="53">
        <v>20073937574</v>
      </c>
      <c r="E41" s="53">
        <v>12937672447</v>
      </c>
      <c r="F41" s="53">
        <v>7136265127</v>
      </c>
      <c r="G41" s="53">
        <v>33011610021</v>
      </c>
      <c r="K41" s="57"/>
      <c r="L41" s="57"/>
    </row>
    <row r="42" spans="1:12">
      <c r="A42" s="54" t="s">
        <v>92</v>
      </c>
      <c r="B42" s="54" t="s">
        <v>123</v>
      </c>
      <c r="C42" s="54">
        <v>18</v>
      </c>
      <c r="D42" s="53">
        <v>15468689520</v>
      </c>
      <c r="E42" s="53">
        <v>10913271432</v>
      </c>
      <c r="F42" s="53">
        <v>4555418088</v>
      </c>
      <c r="G42" s="53">
        <v>26381960952</v>
      </c>
      <c r="K42" s="57"/>
      <c r="L42" s="57"/>
    </row>
    <row r="43" spans="1:12">
      <c r="A43" s="54" t="s">
        <v>92</v>
      </c>
      <c r="B43" s="54" t="s">
        <v>122</v>
      </c>
      <c r="C43" s="54">
        <v>22</v>
      </c>
      <c r="D43" s="53">
        <v>14908254032</v>
      </c>
      <c r="E43" s="53">
        <v>12197816186</v>
      </c>
      <c r="F43" s="53">
        <v>2710437846</v>
      </c>
      <c r="G43" s="53">
        <v>27106070218</v>
      </c>
      <c r="K43" s="57"/>
      <c r="L43" s="57"/>
    </row>
    <row r="44" spans="1:12">
      <c r="A44" s="54" t="s">
        <v>91</v>
      </c>
      <c r="B44" s="54" t="s">
        <v>133</v>
      </c>
      <c r="C44" s="54">
        <v>22</v>
      </c>
      <c r="D44" s="53">
        <v>15937523014</v>
      </c>
      <c r="E44" s="53">
        <v>11529133620</v>
      </c>
      <c r="F44" s="53">
        <v>4408389394</v>
      </c>
      <c r="G44" s="53">
        <v>27466656634</v>
      </c>
      <c r="K44" s="57"/>
      <c r="L44" s="57"/>
    </row>
    <row r="45" spans="1:12">
      <c r="A45" s="54" t="s">
        <v>91</v>
      </c>
      <c r="B45" s="54" t="s">
        <v>132</v>
      </c>
      <c r="C45" s="54">
        <v>20</v>
      </c>
      <c r="D45" s="53">
        <v>16217946018</v>
      </c>
      <c r="E45" s="53">
        <v>11466276521</v>
      </c>
      <c r="F45" s="53">
        <v>4751669497</v>
      </c>
      <c r="G45" s="53">
        <v>27684222539</v>
      </c>
      <c r="K45" s="57"/>
      <c r="L45" s="57"/>
    </row>
    <row r="46" spans="1:12">
      <c r="A46" s="54" t="s">
        <v>91</v>
      </c>
      <c r="B46" s="54" t="s">
        <v>131</v>
      </c>
      <c r="C46" s="54">
        <v>20</v>
      </c>
      <c r="D46" s="53">
        <v>13715472582</v>
      </c>
      <c r="E46" s="53">
        <v>11379593538</v>
      </c>
      <c r="F46" s="53">
        <v>2335879044</v>
      </c>
      <c r="G46" s="53">
        <v>25095066120</v>
      </c>
      <c r="K46" s="57"/>
      <c r="L46" s="57"/>
    </row>
    <row r="47" spans="1:12">
      <c r="A47" s="54" t="s">
        <v>91</v>
      </c>
      <c r="B47" s="54" t="s">
        <v>130</v>
      </c>
      <c r="C47" s="54">
        <v>21</v>
      </c>
      <c r="D47" s="53">
        <v>15800010272</v>
      </c>
      <c r="E47" s="53">
        <v>11994668595</v>
      </c>
      <c r="F47" s="53">
        <v>3805341677</v>
      </c>
      <c r="G47" s="53">
        <v>27794678867</v>
      </c>
      <c r="K47" s="57"/>
      <c r="L47" s="57"/>
    </row>
    <row r="48" spans="1:12">
      <c r="A48" s="54" t="s">
        <v>91</v>
      </c>
      <c r="B48" s="54" t="s">
        <v>129</v>
      </c>
      <c r="C48" s="54">
        <v>23</v>
      </c>
      <c r="D48" s="53">
        <v>16982986270</v>
      </c>
      <c r="E48" s="53">
        <v>12849081694</v>
      </c>
      <c r="F48" s="53">
        <v>4133904576</v>
      </c>
      <c r="G48" s="53">
        <v>29832067964</v>
      </c>
      <c r="K48" s="57"/>
      <c r="L48" s="57"/>
    </row>
    <row r="49" spans="1:12">
      <c r="A49" s="54" t="s">
        <v>91</v>
      </c>
      <c r="B49" s="54" t="s">
        <v>128</v>
      </c>
      <c r="C49" s="54">
        <v>21</v>
      </c>
      <c r="D49" s="53">
        <v>16327912914</v>
      </c>
      <c r="E49" s="53">
        <v>11753856964</v>
      </c>
      <c r="F49" s="53">
        <v>4574055950</v>
      </c>
      <c r="G49" s="53">
        <v>28081769878</v>
      </c>
      <c r="K49" s="57"/>
      <c r="L49" s="57"/>
    </row>
    <row r="50" spans="1:12">
      <c r="A50" s="54" t="s">
        <v>91</v>
      </c>
      <c r="B50" s="54" t="s">
        <v>127</v>
      </c>
      <c r="C50" s="54">
        <v>22</v>
      </c>
      <c r="D50" s="53">
        <v>16737988800</v>
      </c>
      <c r="E50" s="53">
        <v>12771343238</v>
      </c>
      <c r="F50" s="53">
        <v>3966645562</v>
      </c>
      <c r="G50" s="53">
        <v>29509332038</v>
      </c>
      <c r="K50" s="57"/>
      <c r="L50" s="57"/>
    </row>
    <row r="51" spans="1:12">
      <c r="A51" s="54" t="s">
        <v>91</v>
      </c>
      <c r="B51" s="54" t="s">
        <v>126</v>
      </c>
      <c r="C51" s="54">
        <v>21</v>
      </c>
      <c r="D51" s="53">
        <v>17568728661</v>
      </c>
      <c r="E51" s="53">
        <v>11138188323</v>
      </c>
      <c r="F51" s="53">
        <v>6430540338</v>
      </c>
      <c r="G51" s="53">
        <v>28706916984</v>
      </c>
      <c r="K51" s="57"/>
      <c r="L51" s="57"/>
    </row>
    <row r="52" spans="1:12">
      <c r="A52" s="54" t="s">
        <v>91</v>
      </c>
      <c r="B52" s="54" t="s">
        <v>125</v>
      </c>
      <c r="C52" s="54">
        <v>20</v>
      </c>
      <c r="D52" s="53">
        <v>15371702452</v>
      </c>
      <c r="E52" s="53">
        <v>10510187072</v>
      </c>
      <c r="F52" s="53">
        <v>4861515380</v>
      </c>
      <c r="G52" s="53">
        <v>25881889524</v>
      </c>
      <c r="K52" s="57"/>
      <c r="L52" s="57"/>
    </row>
    <row r="53" spans="1:12">
      <c r="A53" s="54" t="s">
        <v>91</v>
      </c>
      <c r="B53" s="54" t="s">
        <v>124</v>
      </c>
      <c r="C53" s="54">
        <v>22</v>
      </c>
      <c r="D53" s="53">
        <v>15991515695</v>
      </c>
      <c r="E53" s="53">
        <v>11560680865</v>
      </c>
      <c r="F53" s="53">
        <v>4430834830</v>
      </c>
      <c r="G53" s="53">
        <v>27552196560</v>
      </c>
      <c r="K53" s="57"/>
      <c r="L53" s="57"/>
    </row>
    <row r="54" spans="1:12">
      <c r="A54" s="54" t="s">
        <v>91</v>
      </c>
      <c r="B54" s="54" t="s">
        <v>123</v>
      </c>
      <c r="C54" s="54">
        <v>19</v>
      </c>
      <c r="D54" s="53">
        <v>13342657735</v>
      </c>
      <c r="E54" s="53">
        <v>10310002857</v>
      </c>
      <c r="F54" s="53">
        <v>3032654878</v>
      </c>
      <c r="G54" s="53">
        <v>23652660592</v>
      </c>
      <c r="K54" s="57"/>
      <c r="L54" s="57"/>
    </row>
    <row r="55" spans="1:12">
      <c r="A55" s="54" t="s">
        <v>91</v>
      </c>
      <c r="B55" s="54" t="s">
        <v>122</v>
      </c>
      <c r="C55" s="54">
        <v>20</v>
      </c>
      <c r="D55" s="53">
        <v>11237671888</v>
      </c>
      <c r="E55" s="53">
        <v>10322817689</v>
      </c>
      <c r="F55" s="53">
        <v>914854199</v>
      </c>
      <c r="G55" s="53">
        <v>21560489577</v>
      </c>
      <c r="K55" s="57"/>
      <c r="L55" s="57"/>
    </row>
    <row r="56" spans="1:12">
      <c r="A56" s="54" t="s">
        <v>90</v>
      </c>
      <c r="B56" s="54" t="s">
        <v>133</v>
      </c>
      <c r="C56" s="54">
        <v>22</v>
      </c>
      <c r="D56" s="53">
        <v>16776239795</v>
      </c>
      <c r="E56" s="53">
        <v>10567475936</v>
      </c>
      <c r="F56" s="53">
        <v>6208763859</v>
      </c>
      <c r="G56" s="53">
        <v>27343715731</v>
      </c>
      <c r="K56" s="57"/>
      <c r="L56" s="57"/>
    </row>
    <row r="57" spans="1:12">
      <c r="A57" s="54" t="s">
        <v>90</v>
      </c>
      <c r="B57" s="54" t="s">
        <v>132</v>
      </c>
      <c r="C57" s="54">
        <v>20</v>
      </c>
      <c r="D57" s="53">
        <v>13784326015</v>
      </c>
      <c r="E57" s="53">
        <v>12607215707</v>
      </c>
      <c r="F57" s="53">
        <v>1177110308</v>
      </c>
      <c r="G57" s="53">
        <v>26391541722</v>
      </c>
      <c r="K57" s="57"/>
      <c r="L57" s="57"/>
    </row>
    <row r="58" spans="1:12">
      <c r="A58" s="54" t="s">
        <v>90</v>
      </c>
      <c r="B58" s="54" t="s">
        <v>131</v>
      </c>
      <c r="C58" s="54">
        <v>21</v>
      </c>
      <c r="D58" s="53">
        <v>16004721968</v>
      </c>
      <c r="E58" s="53">
        <v>14053830493</v>
      </c>
      <c r="F58" s="53">
        <v>1950891475</v>
      </c>
      <c r="G58" s="53">
        <v>30058552461</v>
      </c>
      <c r="K58" s="57"/>
      <c r="L58" s="57"/>
    </row>
    <row r="59" spans="1:12">
      <c r="A59" s="54" t="s">
        <v>90</v>
      </c>
      <c r="B59" s="54" t="s">
        <v>130</v>
      </c>
      <c r="C59" s="54">
        <v>21</v>
      </c>
      <c r="D59" s="53">
        <v>16121955297</v>
      </c>
      <c r="E59" s="53">
        <v>13198695562</v>
      </c>
      <c r="F59" s="53">
        <v>2923259735</v>
      </c>
      <c r="G59" s="53">
        <v>29320650859</v>
      </c>
      <c r="K59" s="57"/>
      <c r="L59" s="57"/>
    </row>
    <row r="60" spans="1:12">
      <c r="A60" s="54" t="s">
        <v>90</v>
      </c>
      <c r="B60" s="54" t="s">
        <v>129</v>
      </c>
      <c r="C60" s="54">
        <v>21</v>
      </c>
      <c r="D60" s="53">
        <v>15479260926</v>
      </c>
      <c r="E60" s="53">
        <v>12793930239</v>
      </c>
      <c r="F60" s="53">
        <v>2685330687</v>
      </c>
      <c r="G60" s="53">
        <v>28273191165</v>
      </c>
      <c r="K60" s="57"/>
      <c r="L60" s="57"/>
    </row>
    <row r="61" spans="1:12">
      <c r="A61" s="54" t="s">
        <v>90</v>
      </c>
      <c r="B61" s="54" t="s">
        <v>128</v>
      </c>
      <c r="C61" s="54">
        <v>23</v>
      </c>
      <c r="D61" s="53">
        <v>18530260092</v>
      </c>
      <c r="E61" s="53">
        <v>16137780935</v>
      </c>
      <c r="F61" s="53">
        <v>2392479157</v>
      </c>
      <c r="G61" s="53">
        <v>34668041027</v>
      </c>
      <c r="K61" s="57"/>
      <c r="L61" s="57"/>
    </row>
    <row r="62" spans="1:12">
      <c r="A62" s="54" t="s">
        <v>90</v>
      </c>
      <c r="B62" s="54" t="s">
        <v>127</v>
      </c>
      <c r="C62" s="54">
        <v>21</v>
      </c>
      <c r="D62" s="53">
        <v>19618414393</v>
      </c>
      <c r="E62" s="53">
        <v>15100239873</v>
      </c>
      <c r="F62" s="53">
        <v>4518174520</v>
      </c>
      <c r="G62" s="53">
        <v>34718654266</v>
      </c>
      <c r="K62" s="57"/>
      <c r="L62" s="57"/>
    </row>
    <row r="63" spans="1:12">
      <c r="A63" s="54" t="s">
        <v>90</v>
      </c>
      <c r="B63" s="54" t="s">
        <v>126</v>
      </c>
      <c r="C63" s="54">
        <v>20</v>
      </c>
      <c r="D63" s="53">
        <v>16763260821</v>
      </c>
      <c r="E63" s="53">
        <v>14011848151</v>
      </c>
      <c r="F63" s="53">
        <v>2751412670</v>
      </c>
      <c r="G63" s="53">
        <v>30775108972</v>
      </c>
      <c r="K63" s="57"/>
      <c r="L63" s="57"/>
    </row>
    <row r="64" spans="1:12">
      <c r="A64" s="54" t="s">
        <v>90</v>
      </c>
      <c r="B64" s="54" t="s">
        <v>125</v>
      </c>
      <c r="C64" s="54">
        <v>20</v>
      </c>
      <c r="D64" s="53">
        <v>15146671341</v>
      </c>
      <c r="E64" s="53">
        <v>14664925803</v>
      </c>
      <c r="F64" s="53">
        <v>481745538</v>
      </c>
      <c r="G64" s="53">
        <v>29811597144</v>
      </c>
      <c r="K64" s="57"/>
      <c r="L64" s="57"/>
    </row>
    <row r="65" spans="1:12">
      <c r="A65" s="54" t="s">
        <v>90</v>
      </c>
      <c r="B65" s="54" t="s">
        <v>124</v>
      </c>
      <c r="C65" s="54">
        <v>22</v>
      </c>
      <c r="D65" s="53">
        <v>16974582658</v>
      </c>
      <c r="E65" s="53">
        <v>16519082042</v>
      </c>
      <c r="F65" s="53">
        <v>455500616</v>
      </c>
      <c r="G65" s="53">
        <v>33493664700</v>
      </c>
      <c r="K65" s="57"/>
      <c r="L65" s="57"/>
    </row>
    <row r="66" spans="1:12">
      <c r="A66" s="54" t="s">
        <v>90</v>
      </c>
      <c r="B66" s="54" t="s">
        <v>123</v>
      </c>
      <c r="C66" s="54">
        <v>18</v>
      </c>
      <c r="D66" s="53">
        <v>12085854219</v>
      </c>
      <c r="E66" s="53">
        <v>14933060657</v>
      </c>
      <c r="F66" s="53">
        <v>-2847206438</v>
      </c>
      <c r="G66" s="53">
        <v>27018914876</v>
      </c>
      <c r="K66" s="57"/>
      <c r="L66" s="57"/>
    </row>
    <row r="67" spans="1:12">
      <c r="A67" s="54" t="s">
        <v>90</v>
      </c>
      <c r="B67" s="54" t="s">
        <v>122</v>
      </c>
      <c r="C67" s="54">
        <v>21</v>
      </c>
      <c r="D67" s="53">
        <v>13685539814</v>
      </c>
      <c r="E67" s="53">
        <v>16870914361</v>
      </c>
      <c r="F67" s="53">
        <v>-3185374547</v>
      </c>
      <c r="G67" s="53">
        <v>30556454175</v>
      </c>
      <c r="K67" s="57"/>
      <c r="L67" s="57"/>
    </row>
    <row r="68" spans="1:12">
      <c r="A68" s="54" t="s">
        <v>89</v>
      </c>
      <c r="B68" s="54" t="s">
        <v>133</v>
      </c>
      <c r="C68" s="54">
        <v>22</v>
      </c>
      <c r="D68" s="53">
        <v>17422958199</v>
      </c>
      <c r="E68" s="53">
        <v>17191459211</v>
      </c>
      <c r="F68" s="53">
        <v>231498988</v>
      </c>
      <c r="G68" s="53">
        <v>34614417410</v>
      </c>
      <c r="K68" s="57"/>
      <c r="L68" s="57"/>
    </row>
    <row r="69" spans="1:12">
      <c r="A69" s="54" t="s">
        <v>89</v>
      </c>
      <c r="B69" s="54" t="s">
        <v>132</v>
      </c>
      <c r="C69" s="54">
        <v>20</v>
      </c>
      <c r="D69" s="53">
        <v>15640378217</v>
      </c>
      <c r="E69" s="53">
        <v>18072035599</v>
      </c>
      <c r="F69" s="53">
        <v>-2431657382</v>
      </c>
      <c r="G69" s="53">
        <v>33712413816</v>
      </c>
      <c r="K69" s="57"/>
      <c r="L69" s="57"/>
    </row>
    <row r="70" spans="1:12">
      <c r="A70" s="54" t="s">
        <v>89</v>
      </c>
      <c r="B70" s="54" t="s">
        <v>131</v>
      </c>
      <c r="C70" s="54">
        <v>23</v>
      </c>
      <c r="D70" s="53">
        <v>18321183349</v>
      </c>
      <c r="E70" s="53">
        <v>19509541940</v>
      </c>
      <c r="F70" s="53">
        <v>-1188358591</v>
      </c>
      <c r="G70" s="53">
        <v>37830725289</v>
      </c>
      <c r="K70" s="57"/>
      <c r="L70" s="57"/>
    </row>
    <row r="71" spans="1:12">
      <c r="A71" s="54" t="s">
        <v>89</v>
      </c>
      <c r="B71" s="54" t="s">
        <v>130</v>
      </c>
      <c r="C71" s="54">
        <v>22</v>
      </c>
      <c r="D71" s="53">
        <v>19612975989</v>
      </c>
      <c r="E71" s="53">
        <v>20559338566</v>
      </c>
      <c r="F71" s="53">
        <v>-946362577</v>
      </c>
      <c r="G71" s="53">
        <v>40172314555</v>
      </c>
      <c r="K71" s="57"/>
      <c r="L71" s="57"/>
    </row>
    <row r="72" spans="1:12">
      <c r="A72" s="54" t="s">
        <v>89</v>
      </c>
      <c r="B72" s="54" t="s">
        <v>129</v>
      </c>
      <c r="C72" s="54">
        <v>21</v>
      </c>
      <c r="D72" s="53">
        <v>20460237817</v>
      </c>
      <c r="E72" s="53">
        <v>19302292833</v>
      </c>
      <c r="F72" s="53">
        <v>1157944984</v>
      </c>
      <c r="G72" s="53">
        <v>39762530650</v>
      </c>
      <c r="K72" s="57"/>
      <c r="L72" s="57"/>
    </row>
    <row r="73" spans="1:12">
      <c r="A73" s="54" t="s">
        <v>89</v>
      </c>
      <c r="B73" s="54" t="s">
        <v>128</v>
      </c>
      <c r="C73" s="54">
        <v>23</v>
      </c>
      <c r="D73" s="53">
        <v>23020904817</v>
      </c>
      <c r="E73" s="53">
        <v>21458551946</v>
      </c>
      <c r="F73" s="53">
        <v>1562352871</v>
      </c>
      <c r="G73" s="53">
        <v>44479456763</v>
      </c>
      <c r="K73" s="57"/>
      <c r="L73" s="57"/>
    </row>
    <row r="74" spans="1:12">
      <c r="A74" s="54" t="s">
        <v>89</v>
      </c>
      <c r="B74" s="54" t="s">
        <v>127</v>
      </c>
      <c r="C74" s="54">
        <v>20</v>
      </c>
      <c r="D74" s="53">
        <v>20461913631</v>
      </c>
      <c r="E74" s="53">
        <v>18119252149</v>
      </c>
      <c r="F74" s="53">
        <v>2342661482</v>
      </c>
      <c r="G74" s="53">
        <v>38581165780</v>
      </c>
      <c r="K74" s="57"/>
      <c r="L74" s="57"/>
    </row>
    <row r="75" spans="1:12">
      <c r="A75" s="54" t="s">
        <v>89</v>
      </c>
      <c r="B75" s="54" t="s">
        <v>126</v>
      </c>
      <c r="C75" s="54">
        <v>21</v>
      </c>
      <c r="D75" s="53">
        <v>20747454107</v>
      </c>
      <c r="E75" s="53">
        <v>20041159100</v>
      </c>
      <c r="F75" s="53">
        <v>706295007</v>
      </c>
      <c r="G75" s="53">
        <v>40788613207</v>
      </c>
      <c r="K75" s="57"/>
      <c r="L75" s="57"/>
    </row>
    <row r="76" spans="1:12">
      <c r="A76" s="54" t="s">
        <v>89</v>
      </c>
      <c r="B76" s="54" t="s">
        <v>125</v>
      </c>
      <c r="C76" s="54">
        <v>20</v>
      </c>
      <c r="D76" s="53">
        <v>19720508764</v>
      </c>
      <c r="E76" s="53">
        <v>19213175305</v>
      </c>
      <c r="F76" s="53">
        <v>507333459</v>
      </c>
      <c r="G76" s="53">
        <v>38933684069</v>
      </c>
      <c r="K76" s="57"/>
      <c r="L76" s="57"/>
    </row>
    <row r="77" spans="1:12">
      <c r="A77" s="54" t="s">
        <v>89</v>
      </c>
      <c r="B77" s="54" t="s">
        <v>124</v>
      </c>
      <c r="C77" s="54">
        <v>19</v>
      </c>
      <c r="D77" s="53">
        <v>17616147895</v>
      </c>
      <c r="E77" s="53">
        <v>17508716522</v>
      </c>
      <c r="F77" s="53">
        <v>107431373</v>
      </c>
      <c r="G77" s="53">
        <v>35124864417</v>
      </c>
      <c r="K77" s="57"/>
      <c r="L77" s="57"/>
    </row>
    <row r="78" spans="1:12">
      <c r="A78" s="54" t="s">
        <v>89</v>
      </c>
      <c r="B78" s="54" t="s">
        <v>123</v>
      </c>
      <c r="C78" s="54">
        <v>20</v>
      </c>
      <c r="D78" s="53">
        <v>15927730957</v>
      </c>
      <c r="E78" s="53">
        <v>18061415737</v>
      </c>
      <c r="F78" s="53">
        <v>-2133684780</v>
      </c>
      <c r="G78" s="53">
        <v>33989146694</v>
      </c>
      <c r="K78" s="57"/>
      <c r="L78" s="57"/>
    </row>
    <row r="79" spans="1:12">
      <c r="A79" s="54" t="s">
        <v>89</v>
      </c>
      <c r="B79" s="54" t="s">
        <v>122</v>
      </c>
      <c r="C79" s="54">
        <v>22</v>
      </c>
      <c r="D79" s="53">
        <v>16022007486</v>
      </c>
      <c r="E79" s="53">
        <v>20090904406</v>
      </c>
      <c r="F79" s="53">
        <v>-4068896920</v>
      </c>
      <c r="G79" s="53">
        <v>36112911892</v>
      </c>
      <c r="K79" s="57"/>
      <c r="L79" s="57"/>
    </row>
    <row r="80" spans="1:12">
      <c r="A80" s="54" t="s">
        <v>88</v>
      </c>
      <c r="B80" s="54" t="s">
        <v>133</v>
      </c>
      <c r="C80" s="54">
        <v>21</v>
      </c>
      <c r="D80" s="53">
        <v>20841721097</v>
      </c>
      <c r="E80" s="53">
        <v>18204461518</v>
      </c>
      <c r="F80" s="53">
        <v>2637259579</v>
      </c>
      <c r="G80" s="53">
        <v>39046182615</v>
      </c>
      <c r="K80" s="57"/>
      <c r="L80" s="57"/>
    </row>
    <row r="81" spans="1:12">
      <c r="A81" s="54" t="s">
        <v>88</v>
      </c>
      <c r="B81" s="54" t="s">
        <v>132</v>
      </c>
      <c r="C81" s="54">
        <v>20</v>
      </c>
      <c r="D81" s="53">
        <v>20854356184</v>
      </c>
      <c r="E81" s="53">
        <v>19129391971</v>
      </c>
      <c r="F81" s="53">
        <v>1724964213</v>
      </c>
      <c r="G81" s="53">
        <v>39983748155</v>
      </c>
      <c r="K81" s="57"/>
      <c r="L81" s="57"/>
    </row>
    <row r="82" spans="1:12">
      <c r="A82" s="54" t="s">
        <v>88</v>
      </c>
      <c r="B82" s="54" t="s">
        <v>131</v>
      </c>
      <c r="C82" s="54">
        <v>23</v>
      </c>
      <c r="D82" s="53">
        <v>22817525747</v>
      </c>
      <c r="E82" s="53">
        <v>23049601170</v>
      </c>
      <c r="F82" s="53">
        <v>-232075423</v>
      </c>
      <c r="G82" s="53">
        <v>45867126917</v>
      </c>
      <c r="K82" s="57"/>
      <c r="L82" s="57"/>
    </row>
    <row r="83" spans="1:12">
      <c r="A83" s="54" t="s">
        <v>88</v>
      </c>
      <c r="B83" s="54" t="s">
        <v>130</v>
      </c>
      <c r="C83" s="54">
        <v>21</v>
      </c>
      <c r="D83" s="53">
        <v>20844808826</v>
      </c>
      <c r="E83" s="53">
        <v>18881649681</v>
      </c>
      <c r="F83" s="53">
        <v>1963159145</v>
      </c>
      <c r="G83" s="53">
        <v>39726458507</v>
      </c>
      <c r="K83" s="57"/>
      <c r="L83" s="57"/>
    </row>
    <row r="84" spans="1:12">
      <c r="A84" s="54" t="s">
        <v>88</v>
      </c>
      <c r="B84" s="54" t="s">
        <v>129</v>
      </c>
      <c r="C84" s="54">
        <v>22</v>
      </c>
      <c r="D84" s="53">
        <v>21421598606</v>
      </c>
      <c r="E84" s="53">
        <v>20208165119</v>
      </c>
      <c r="F84" s="53">
        <v>1213433487</v>
      </c>
      <c r="G84" s="53">
        <v>41629763725</v>
      </c>
      <c r="K84" s="57"/>
      <c r="L84" s="57"/>
    </row>
    <row r="85" spans="1:12">
      <c r="A85" s="54" t="s">
        <v>88</v>
      </c>
      <c r="B85" s="54" t="s">
        <v>128</v>
      </c>
      <c r="C85" s="54">
        <v>23</v>
      </c>
      <c r="D85" s="53">
        <v>20800950742</v>
      </c>
      <c r="E85" s="53">
        <v>22712863189</v>
      </c>
      <c r="F85" s="53">
        <v>-1911912447</v>
      </c>
      <c r="G85" s="53">
        <v>43513813931</v>
      </c>
      <c r="K85" s="57"/>
      <c r="L85" s="57"/>
    </row>
    <row r="86" spans="1:12">
      <c r="A86" s="54" t="s">
        <v>88</v>
      </c>
      <c r="B86" s="54" t="s">
        <v>127</v>
      </c>
      <c r="C86" s="54">
        <v>20</v>
      </c>
      <c r="D86" s="53">
        <v>21126804222</v>
      </c>
      <c r="E86" s="53">
        <v>18830624180</v>
      </c>
      <c r="F86" s="53">
        <v>2296180042</v>
      </c>
      <c r="G86" s="53">
        <v>39957428402</v>
      </c>
      <c r="K86" s="57"/>
      <c r="L86" s="57"/>
    </row>
    <row r="87" spans="1:12">
      <c r="A87" s="54" t="s">
        <v>88</v>
      </c>
      <c r="B87" s="54" t="s">
        <v>126</v>
      </c>
      <c r="C87" s="54">
        <v>21</v>
      </c>
      <c r="D87" s="53">
        <v>21819448969</v>
      </c>
      <c r="E87" s="53">
        <v>21048222939</v>
      </c>
      <c r="F87" s="53">
        <v>771226030</v>
      </c>
      <c r="G87" s="53">
        <v>42867671908</v>
      </c>
      <c r="K87" s="57"/>
      <c r="L87" s="57"/>
    </row>
    <row r="88" spans="1:12">
      <c r="A88" s="54" t="s">
        <v>88</v>
      </c>
      <c r="B88" s="54" t="s">
        <v>125</v>
      </c>
      <c r="C88" s="54">
        <v>22</v>
      </c>
      <c r="D88" s="53">
        <v>20627048032</v>
      </c>
      <c r="E88" s="53">
        <v>21630002883</v>
      </c>
      <c r="F88" s="53">
        <v>-1002954851</v>
      </c>
      <c r="G88" s="53">
        <v>42257050915</v>
      </c>
      <c r="K88" s="57"/>
      <c r="L88" s="57"/>
    </row>
    <row r="89" spans="1:12">
      <c r="A89" s="54" t="s">
        <v>88</v>
      </c>
      <c r="B89" s="54" t="s">
        <v>124</v>
      </c>
      <c r="C89" s="54">
        <v>20</v>
      </c>
      <c r="D89" s="53">
        <v>19308488676</v>
      </c>
      <c r="E89" s="53">
        <v>19138599304</v>
      </c>
      <c r="F89" s="53">
        <v>169889372</v>
      </c>
      <c r="G89" s="53">
        <v>38447087980</v>
      </c>
      <c r="K89" s="57"/>
      <c r="L89" s="57"/>
    </row>
    <row r="90" spans="1:12">
      <c r="A90" s="54" t="s">
        <v>88</v>
      </c>
      <c r="B90" s="54" t="s">
        <v>123</v>
      </c>
      <c r="C90" s="54">
        <v>18</v>
      </c>
      <c r="D90" s="53">
        <v>15543267737</v>
      </c>
      <c r="E90" s="53">
        <v>16834341142</v>
      </c>
      <c r="F90" s="53">
        <v>-1291073405</v>
      </c>
      <c r="G90" s="53">
        <v>32377608879</v>
      </c>
      <c r="K90" s="57"/>
      <c r="L90" s="57"/>
    </row>
    <row r="91" spans="1:12">
      <c r="A91" s="54" t="s">
        <v>88</v>
      </c>
      <c r="B91" s="54" t="s">
        <v>122</v>
      </c>
      <c r="C91" s="54">
        <v>22</v>
      </c>
      <c r="D91" s="53">
        <v>15961542921</v>
      </c>
      <c r="E91" s="53">
        <v>20013308539</v>
      </c>
      <c r="F91" s="53">
        <v>-4051765618</v>
      </c>
      <c r="G91" s="53">
        <v>35974851460</v>
      </c>
      <c r="K91" s="57"/>
      <c r="L91" s="57"/>
    </row>
    <row r="92" spans="1:12">
      <c r="A92" s="54" t="s">
        <v>87</v>
      </c>
      <c r="B92" s="54" t="s">
        <v>133</v>
      </c>
      <c r="C92" s="54">
        <v>20</v>
      </c>
      <c r="D92" s="53">
        <v>19737321572</v>
      </c>
      <c r="E92" s="53">
        <v>17511131680</v>
      </c>
      <c r="F92" s="53">
        <v>2226189892</v>
      </c>
      <c r="G92" s="53">
        <v>37248453252</v>
      </c>
      <c r="K92" s="57"/>
      <c r="L92" s="57"/>
    </row>
    <row r="93" spans="1:12">
      <c r="A93" s="54" t="s">
        <v>87</v>
      </c>
      <c r="B93" s="54" t="s">
        <v>132</v>
      </c>
      <c r="C93" s="54">
        <v>20</v>
      </c>
      <c r="D93" s="53">
        <v>20467330620</v>
      </c>
      <c r="E93" s="53">
        <v>20673385449</v>
      </c>
      <c r="F93" s="53">
        <v>-206054829</v>
      </c>
      <c r="G93" s="53">
        <v>41140716069</v>
      </c>
      <c r="K93" s="57"/>
      <c r="L93" s="57"/>
    </row>
    <row r="94" spans="1:12">
      <c r="A94" s="54" t="s">
        <v>87</v>
      </c>
      <c r="B94" s="54" t="s">
        <v>131</v>
      </c>
      <c r="C94" s="54">
        <v>22</v>
      </c>
      <c r="D94" s="53">
        <v>21724735819</v>
      </c>
      <c r="E94" s="53">
        <v>20245123808</v>
      </c>
      <c r="F94" s="53">
        <v>1479612011</v>
      </c>
      <c r="G94" s="53">
        <v>41969859627</v>
      </c>
      <c r="K94" s="57"/>
      <c r="L94" s="57"/>
    </row>
    <row r="95" spans="1:12">
      <c r="A95" s="54" t="s">
        <v>87</v>
      </c>
      <c r="B95" s="54" t="s">
        <v>130</v>
      </c>
      <c r="C95" s="54">
        <v>19</v>
      </c>
      <c r="D95" s="53">
        <v>19974692566</v>
      </c>
      <c r="E95" s="53">
        <v>17452583093</v>
      </c>
      <c r="F95" s="53">
        <v>2522109473</v>
      </c>
      <c r="G95" s="53">
        <v>37427275659</v>
      </c>
      <c r="K95" s="57"/>
      <c r="L95" s="57"/>
    </row>
    <row r="96" spans="1:12">
      <c r="A96" s="54" t="s">
        <v>87</v>
      </c>
      <c r="B96" s="54" t="s">
        <v>129</v>
      </c>
      <c r="C96" s="54">
        <v>23</v>
      </c>
      <c r="D96" s="53">
        <v>22366137466</v>
      </c>
      <c r="E96" s="53">
        <v>19159157629</v>
      </c>
      <c r="F96" s="53">
        <v>3206979837</v>
      </c>
      <c r="G96" s="53">
        <v>41525295095</v>
      </c>
      <c r="K96" s="57"/>
      <c r="L96" s="57"/>
    </row>
    <row r="97" spans="1:12">
      <c r="A97" s="54" t="s">
        <v>87</v>
      </c>
      <c r="B97" s="54" t="s">
        <v>128</v>
      </c>
      <c r="C97" s="54">
        <v>22</v>
      </c>
      <c r="D97" s="53">
        <v>20982632833</v>
      </c>
      <c r="E97" s="53">
        <v>18139149673</v>
      </c>
      <c r="F97" s="53">
        <v>2843483160</v>
      </c>
      <c r="G97" s="53">
        <v>39121782506</v>
      </c>
      <c r="K97" s="57"/>
      <c r="L97" s="57"/>
    </row>
    <row r="98" spans="1:12">
      <c r="A98" s="54" t="s">
        <v>87</v>
      </c>
      <c r="B98" s="54" t="s">
        <v>127</v>
      </c>
      <c r="C98" s="54">
        <v>20</v>
      </c>
      <c r="D98" s="53">
        <v>19340965719</v>
      </c>
      <c r="E98" s="53">
        <v>18555490041</v>
      </c>
      <c r="F98" s="53">
        <v>785475678</v>
      </c>
      <c r="G98" s="53">
        <v>37896455760</v>
      </c>
      <c r="K98" s="57"/>
      <c r="L98" s="57"/>
    </row>
    <row r="99" spans="1:12">
      <c r="A99" s="54" t="s">
        <v>87</v>
      </c>
      <c r="B99" s="54" t="s">
        <v>126</v>
      </c>
      <c r="C99" s="54">
        <v>22</v>
      </c>
      <c r="D99" s="53">
        <v>23201280483</v>
      </c>
      <c r="E99" s="53">
        <v>20264119322</v>
      </c>
      <c r="F99" s="53">
        <v>2937161161</v>
      </c>
      <c r="G99" s="53">
        <v>43465399805</v>
      </c>
      <c r="K99" s="57"/>
      <c r="L99" s="57"/>
    </row>
    <row r="100" spans="1:12">
      <c r="A100" s="54" t="s">
        <v>87</v>
      </c>
      <c r="B100" s="54" t="s">
        <v>125</v>
      </c>
      <c r="C100" s="54">
        <v>20</v>
      </c>
      <c r="D100" s="53">
        <v>19549415067</v>
      </c>
      <c r="E100" s="53">
        <v>18699061373</v>
      </c>
      <c r="F100" s="53">
        <v>850353694</v>
      </c>
      <c r="G100" s="53">
        <v>38248476440</v>
      </c>
      <c r="K100" s="57"/>
      <c r="L100" s="57"/>
    </row>
    <row r="101" spans="1:12">
      <c r="A101" s="54" t="s">
        <v>87</v>
      </c>
      <c r="B101" s="54" t="s">
        <v>124</v>
      </c>
      <c r="C101" s="54">
        <v>22</v>
      </c>
      <c r="D101" s="53">
        <v>20866851083</v>
      </c>
      <c r="E101" s="53">
        <v>18885646783</v>
      </c>
      <c r="F101" s="53">
        <v>1981204300</v>
      </c>
      <c r="G101" s="53">
        <v>39752497866</v>
      </c>
      <c r="K101" s="57"/>
      <c r="L101" s="57"/>
    </row>
    <row r="102" spans="1:12">
      <c r="A102" s="54" t="s">
        <v>87</v>
      </c>
      <c r="B102" s="54" t="s">
        <v>123</v>
      </c>
      <c r="C102" s="54">
        <v>19</v>
      </c>
      <c r="D102" s="53">
        <v>17997128340</v>
      </c>
      <c r="E102" s="53">
        <v>16334451708</v>
      </c>
      <c r="F102" s="53">
        <v>1662676632</v>
      </c>
      <c r="G102" s="53">
        <v>34331580048</v>
      </c>
      <c r="K102" s="57"/>
      <c r="L102" s="57"/>
    </row>
    <row r="103" spans="1:12">
      <c r="A103" s="54" t="s">
        <v>87</v>
      </c>
      <c r="B103" s="54" t="s">
        <v>122</v>
      </c>
      <c r="C103" s="54">
        <v>22</v>
      </c>
      <c r="D103" s="53">
        <v>16068815622</v>
      </c>
      <c r="E103" s="53">
        <v>17447420464</v>
      </c>
      <c r="F103" s="53">
        <v>-1378604842</v>
      </c>
      <c r="G103" s="53">
        <v>33516236086</v>
      </c>
      <c r="K103" s="57"/>
      <c r="L103" s="57"/>
    </row>
    <row r="104" spans="1:12">
      <c r="A104" s="54" t="s">
        <v>86</v>
      </c>
      <c r="B104" s="54" t="s">
        <v>133</v>
      </c>
      <c r="C104" s="54">
        <v>22</v>
      </c>
      <c r="D104" s="53">
        <v>22119579867</v>
      </c>
      <c r="E104" s="53">
        <v>18333431910</v>
      </c>
      <c r="F104" s="53">
        <v>3786147957</v>
      </c>
      <c r="G104" s="53">
        <v>40453011777</v>
      </c>
      <c r="K104" s="57"/>
      <c r="L104" s="57"/>
    </row>
    <row r="105" spans="1:12">
      <c r="A105" s="54" t="s">
        <v>86</v>
      </c>
      <c r="B105" s="54" t="s">
        <v>132</v>
      </c>
      <c r="C105" s="54">
        <v>20</v>
      </c>
      <c r="D105" s="53">
        <v>21764079481</v>
      </c>
      <c r="E105" s="53">
        <v>21202832161</v>
      </c>
      <c r="F105" s="53">
        <v>561247320</v>
      </c>
      <c r="G105" s="53">
        <v>42966911642</v>
      </c>
      <c r="K105" s="57"/>
      <c r="L105" s="57"/>
    </row>
    <row r="106" spans="1:12">
      <c r="A106" s="54" t="s">
        <v>86</v>
      </c>
      <c r="B106" s="54" t="s">
        <v>131</v>
      </c>
      <c r="C106" s="54">
        <v>20</v>
      </c>
      <c r="D106" s="53">
        <v>22120463148</v>
      </c>
      <c r="E106" s="53">
        <v>19775115640</v>
      </c>
      <c r="F106" s="53">
        <v>2345347508</v>
      </c>
      <c r="G106" s="53">
        <v>41895578788</v>
      </c>
      <c r="K106" s="57"/>
      <c r="L106" s="57"/>
    </row>
    <row r="107" spans="1:12">
      <c r="A107" s="54" t="s">
        <v>86</v>
      </c>
      <c r="B107" s="54" t="s">
        <v>130</v>
      </c>
      <c r="C107" s="54">
        <v>21</v>
      </c>
      <c r="D107" s="53">
        <v>23279896966</v>
      </c>
      <c r="E107" s="53">
        <v>20212024456</v>
      </c>
      <c r="F107" s="53">
        <v>3067872510</v>
      </c>
      <c r="G107" s="53">
        <v>43491921422</v>
      </c>
      <c r="K107" s="57"/>
      <c r="L107" s="57"/>
    </row>
    <row r="108" spans="1:12">
      <c r="A108" s="54" t="s">
        <v>86</v>
      </c>
      <c r="B108" s="54" t="s">
        <v>129</v>
      </c>
      <c r="C108" s="54">
        <v>23</v>
      </c>
      <c r="D108" s="53">
        <v>26148242211</v>
      </c>
      <c r="E108" s="53">
        <v>22261138892</v>
      </c>
      <c r="F108" s="53">
        <v>3887103319</v>
      </c>
      <c r="G108" s="53">
        <v>48409381103</v>
      </c>
      <c r="K108" s="57"/>
      <c r="L108" s="57"/>
    </row>
    <row r="109" spans="1:12">
      <c r="A109" s="54" t="s">
        <v>86</v>
      </c>
      <c r="B109" s="54" t="s">
        <v>128</v>
      </c>
      <c r="C109" s="54">
        <v>21</v>
      </c>
      <c r="D109" s="53">
        <v>22245125706</v>
      </c>
      <c r="E109" s="53">
        <v>19110922861</v>
      </c>
      <c r="F109" s="53">
        <v>3134202845</v>
      </c>
      <c r="G109" s="53">
        <v>41356048567</v>
      </c>
      <c r="K109" s="57"/>
      <c r="L109" s="57"/>
    </row>
    <row r="110" spans="1:12">
      <c r="A110" s="54" t="s">
        <v>86</v>
      </c>
      <c r="B110" s="54" t="s">
        <v>127</v>
      </c>
      <c r="C110" s="54">
        <v>21</v>
      </c>
      <c r="D110" s="53">
        <v>23683910083</v>
      </c>
      <c r="E110" s="53">
        <v>19251134755</v>
      </c>
      <c r="F110" s="53">
        <v>4432775328</v>
      </c>
      <c r="G110" s="53">
        <v>42935044838</v>
      </c>
      <c r="K110" s="57"/>
      <c r="L110" s="57"/>
    </row>
    <row r="111" spans="1:12">
      <c r="A111" s="54" t="s">
        <v>86</v>
      </c>
      <c r="B111" s="54" t="s">
        <v>126</v>
      </c>
      <c r="C111" s="54">
        <v>22</v>
      </c>
      <c r="D111" s="53">
        <v>23199365887</v>
      </c>
      <c r="E111" s="53">
        <v>19679803667</v>
      </c>
      <c r="F111" s="53">
        <v>3519562220</v>
      </c>
      <c r="G111" s="53">
        <v>42879169554</v>
      </c>
      <c r="K111" s="57"/>
      <c r="L111" s="57"/>
    </row>
    <row r="112" spans="1:12">
      <c r="A112" s="54" t="s">
        <v>86</v>
      </c>
      <c r="B112" s="54" t="s">
        <v>125</v>
      </c>
      <c r="C112" s="54">
        <v>19</v>
      </c>
      <c r="D112" s="53">
        <v>20161945930</v>
      </c>
      <c r="E112" s="53">
        <v>18317800913</v>
      </c>
      <c r="F112" s="53">
        <v>1844145017</v>
      </c>
      <c r="G112" s="53">
        <v>38479746843</v>
      </c>
      <c r="K112" s="57"/>
      <c r="L112" s="57"/>
    </row>
    <row r="113" spans="1:12">
      <c r="A113" s="54" t="s">
        <v>86</v>
      </c>
      <c r="B113" s="54" t="s">
        <v>124</v>
      </c>
      <c r="C113" s="54">
        <v>21</v>
      </c>
      <c r="D113" s="53">
        <v>19277222996</v>
      </c>
      <c r="E113" s="53">
        <v>17735261594</v>
      </c>
      <c r="F113" s="53">
        <v>1541961402</v>
      </c>
      <c r="G113" s="53">
        <v>37012484590</v>
      </c>
      <c r="K113" s="57"/>
      <c r="L113" s="57"/>
    </row>
    <row r="114" spans="1:12">
      <c r="A114" s="54" t="s">
        <v>86</v>
      </c>
      <c r="B114" s="54" t="s">
        <v>123</v>
      </c>
      <c r="C114" s="54">
        <v>20</v>
      </c>
      <c r="D114" s="53">
        <v>16729001375</v>
      </c>
      <c r="E114" s="53">
        <v>15546907843</v>
      </c>
      <c r="F114" s="53">
        <v>1182093532</v>
      </c>
      <c r="G114" s="53">
        <v>32275909218</v>
      </c>
      <c r="K114" s="57"/>
      <c r="L114" s="57"/>
    </row>
    <row r="115" spans="1:12">
      <c r="A115" s="54" t="s">
        <v>86</v>
      </c>
      <c r="B115" s="54" t="s">
        <v>122</v>
      </c>
      <c r="C115" s="54">
        <v>21</v>
      </c>
      <c r="D115" s="53">
        <v>15207473207</v>
      </c>
      <c r="E115" s="53">
        <v>14817847436</v>
      </c>
      <c r="F115" s="53">
        <v>389625771</v>
      </c>
      <c r="G115" s="53">
        <v>30025320643</v>
      </c>
      <c r="K115" s="57"/>
      <c r="L115" s="57"/>
    </row>
    <row r="116" spans="1:12">
      <c r="A116" s="54" t="s">
        <v>85</v>
      </c>
      <c r="B116" s="54" t="s">
        <v>133</v>
      </c>
      <c r="C116" s="54">
        <v>23</v>
      </c>
      <c r="D116" s="53">
        <v>20879294760</v>
      </c>
      <c r="E116" s="53">
        <v>15575357222</v>
      </c>
      <c r="F116" s="53">
        <v>5303937538</v>
      </c>
      <c r="G116" s="53">
        <v>36454651982</v>
      </c>
      <c r="K116" s="57"/>
      <c r="L116" s="57"/>
    </row>
    <row r="117" spans="1:12">
      <c r="A117" s="54" t="s">
        <v>85</v>
      </c>
      <c r="B117" s="54" t="s">
        <v>132</v>
      </c>
      <c r="C117" s="54">
        <v>20</v>
      </c>
      <c r="D117" s="53">
        <v>17682590623</v>
      </c>
      <c r="E117" s="53">
        <v>17404503366</v>
      </c>
      <c r="F117" s="53">
        <v>278087257</v>
      </c>
      <c r="G117" s="53">
        <v>35087093989</v>
      </c>
      <c r="K117" s="57"/>
      <c r="L117" s="57"/>
    </row>
    <row r="118" spans="1:12">
      <c r="A118" s="54" t="s">
        <v>85</v>
      </c>
      <c r="B118" s="54" t="s">
        <v>131</v>
      </c>
      <c r="C118" s="54">
        <v>20</v>
      </c>
      <c r="D118" s="53">
        <v>18372753965</v>
      </c>
      <c r="E118" s="53">
        <v>16552228242</v>
      </c>
      <c r="F118" s="53">
        <v>1820525723</v>
      </c>
      <c r="G118" s="53">
        <v>34924982207</v>
      </c>
      <c r="K118" s="57"/>
      <c r="L118" s="57"/>
    </row>
    <row r="119" spans="1:12">
      <c r="A119" s="54" t="s">
        <v>85</v>
      </c>
      <c r="B119" s="54" t="s">
        <v>130</v>
      </c>
      <c r="C119" s="54">
        <v>21</v>
      </c>
      <c r="D119" s="53">
        <v>18825650957</v>
      </c>
      <c r="E119" s="53">
        <v>17759446748</v>
      </c>
      <c r="F119" s="53">
        <v>1066204209</v>
      </c>
      <c r="G119" s="53">
        <v>36585097705</v>
      </c>
      <c r="K119" s="57"/>
      <c r="L119" s="57"/>
    </row>
    <row r="120" spans="1:12">
      <c r="A120" s="54" t="s">
        <v>85</v>
      </c>
      <c r="B120" s="54" t="s">
        <v>129</v>
      </c>
      <c r="C120" s="54">
        <v>22</v>
      </c>
      <c r="D120" s="53">
        <v>19219141687</v>
      </c>
      <c r="E120" s="53">
        <v>16828834654</v>
      </c>
      <c r="F120" s="53">
        <v>2390307033</v>
      </c>
      <c r="G120" s="53">
        <v>36047976341</v>
      </c>
      <c r="K120" s="57"/>
      <c r="L120" s="57"/>
    </row>
    <row r="121" spans="1:12">
      <c r="A121" s="54" t="s">
        <v>85</v>
      </c>
      <c r="B121" s="54" t="s">
        <v>128</v>
      </c>
      <c r="C121" s="54">
        <v>22</v>
      </c>
      <c r="D121" s="53">
        <v>17663334713</v>
      </c>
      <c r="E121" s="53">
        <v>16330730253</v>
      </c>
      <c r="F121" s="53">
        <v>1332604460</v>
      </c>
      <c r="G121" s="53">
        <v>33994064966</v>
      </c>
      <c r="K121" s="57"/>
      <c r="L121" s="57"/>
    </row>
    <row r="122" spans="1:12">
      <c r="A122" s="54" t="s">
        <v>85</v>
      </c>
      <c r="B122" s="54" t="s">
        <v>127</v>
      </c>
      <c r="C122" s="54">
        <v>21</v>
      </c>
      <c r="D122" s="53">
        <v>17088559146</v>
      </c>
      <c r="E122" s="53">
        <v>14828947481</v>
      </c>
      <c r="F122" s="53">
        <v>2259611665</v>
      </c>
      <c r="G122" s="53">
        <v>31917506627</v>
      </c>
      <c r="K122" s="57"/>
      <c r="L122" s="57"/>
    </row>
    <row r="123" spans="1:12">
      <c r="A123" s="54" t="s">
        <v>85</v>
      </c>
      <c r="B123" s="54" t="s">
        <v>126</v>
      </c>
      <c r="C123" s="54">
        <v>21</v>
      </c>
      <c r="D123" s="53">
        <v>17691830074</v>
      </c>
      <c r="E123" s="53">
        <v>14244396090</v>
      </c>
      <c r="F123" s="53">
        <v>3447433984</v>
      </c>
      <c r="G123" s="53">
        <v>31936226164</v>
      </c>
      <c r="K123" s="57"/>
      <c r="L123" s="57"/>
    </row>
    <row r="124" spans="1:12">
      <c r="A124" s="54" t="s">
        <v>85</v>
      </c>
      <c r="B124" s="54" t="s">
        <v>125</v>
      </c>
      <c r="C124" s="54">
        <v>20</v>
      </c>
      <c r="D124" s="53">
        <v>15152532140</v>
      </c>
      <c r="E124" s="53">
        <v>13879032814</v>
      </c>
      <c r="F124" s="53">
        <v>1273499326</v>
      </c>
      <c r="G124" s="53">
        <v>29031564954</v>
      </c>
      <c r="K124" s="57"/>
      <c r="L124" s="57"/>
    </row>
    <row r="125" spans="1:12">
      <c r="A125" s="54" t="s">
        <v>85</v>
      </c>
      <c r="B125" s="54" t="s">
        <v>124</v>
      </c>
      <c r="C125" s="54">
        <v>23</v>
      </c>
      <c r="D125" s="53">
        <v>15722338627</v>
      </c>
      <c r="E125" s="53">
        <v>15054279307</v>
      </c>
      <c r="F125" s="53">
        <v>668059320</v>
      </c>
      <c r="G125" s="53">
        <v>30776617934</v>
      </c>
      <c r="K125" s="57"/>
      <c r="L125" s="57"/>
    </row>
    <row r="126" spans="1:12">
      <c r="A126" s="54" t="s">
        <v>85</v>
      </c>
      <c r="B126" s="54" t="s">
        <v>123</v>
      </c>
      <c r="C126" s="54">
        <v>18</v>
      </c>
      <c r="D126" s="53">
        <v>12192002643</v>
      </c>
      <c r="E126" s="53">
        <v>11813442316</v>
      </c>
      <c r="F126" s="53">
        <v>378560327</v>
      </c>
      <c r="G126" s="53">
        <v>24005444959</v>
      </c>
      <c r="K126" s="57"/>
      <c r="L126" s="57"/>
    </row>
    <row r="127" spans="1:12">
      <c r="A127" s="54" t="s">
        <v>85</v>
      </c>
      <c r="B127" s="54" t="s">
        <v>122</v>
      </c>
      <c r="C127" s="54">
        <v>20</v>
      </c>
      <c r="D127" s="53">
        <v>11298307700</v>
      </c>
      <c r="E127" s="53">
        <v>11503770885</v>
      </c>
      <c r="F127" s="53">
        <v>-205463185</v>
      </c>
      <c r="G127" s="53">
        <v>22802078585</v>
      </c>
      <c r="K127" s="57"/>
      <c r="L127" s="57"/>
    </row>
    <row r="128" spans="1:12">
      <c r="A128" s="54" t="s">
        <v>84</v>
      </c>
      <c r="B128" s="54" t="s">
        <v>133</v>
      </c>
      <c r="C128" s="54">
        <v>22</v>
      </c>
      <c r="D128" s="53">
        <v>14456509361</v>
      </c>
      <c r="E128" s="53">
        <v>12307166647</v>
      </c>
      <c r="F128" s="53">
        <v>2149342714</v>
      </c>
      <c r="G128" s="53">
        <v>26763676008</v>
      </c>
      <c r="K128" s="57"/>
      <c r="L128" s="57"/>
    </row>
    <row r="129" spans="1:12">
      <c r="A129" s="54" t="s">
        <v>84</v>
      </c>
      <c r="B129" s="54" t="s">
        <v>132</v>
      </c>
      <c r="C129" s="54">
        <v>20</v>
      </c>
      <c r="D129" s="53">
        <v>12642994284</v>
      </c>
      <c r="E129" s="53">
        <v>12057489264</v>
      </c>
      <c r="F129" s="53">
        <v>585505020</v>
      </c>
      <c r="G129" s="53">
        <v>24700483548</v>
      </c>
      <c r="K129" s="57"/>
      <c r="L129" s="57"/>
    </row>
    <row r="130" spans="1:12">
      <c r="A130" s="54" t="s">
        <v>84</v>
      </c>
      <c r="B130" s="54" t="s">
        <v>131</v>
      </c>
      <c r="C130" s="54">
        <v>21</v>
      </c>
      <c r="D130" s="53">
        <v>14075282510</v>
      </c>
      <c r="E130" s="53">
        <v>12777304965</v>
      </c>
      <c r="F130" s="53">
        <v>1297977545</v>
      </c>
      <c r="G130" s="53">
        <v>26852587475</v>
      </c>
      <c r="K130" s="57"/>
      <c r="L130" s="57"/>
    </row>
    <row r="131" spans="1:12">
      <c r="A131" s="54" t="s">
        <v>84</v>
      </c>
      <c r="B131" s="54" t="s">
        <v>130</v>
      </c>
      <c r="C131" s="54">
        <v>21</v>
      </c>
      <c r="D131" s="53">
        <v>13855605344</v>
      </c>
      <c r="E131" s="53">
        <v>12562783403</v>
      </c>
      <c r="F131" s="53">
        <v>1292821941</v>
      </c>
      <c r="G131" s="53">
        <v>26418388747</v>
      </c>
      <c r="K131" s="57"/>
      <c r="L131" s="57"/>
    </row>
    <row r="132" spans="1:12">
      <c r="A132" s="54" t="s">
        <v>84</v>
      </c>
      <c r="B132" s="54" t="s">
        <v>129</v>
      </c>
      <c r="C132" s="54">
        <v>21</v>
      </c>
      <c r="D132" s="53">
        <v>13836142431</v>
      </c>
      <c r="E132" s="53">
        <v>10798619015</v>
      </c>
      <c r="F132" s="53">
        <v>3037523416</v>
      </c>
      <c r="G132" s="53">
        <v>24634761446</v>
      </c>
      <c r="K132" s="57"/>
      <c r="L132" s="57"/>
    </row>
    <row r="133" spans="1:12">
      <c r="A133" s="54" t="s">
        <v>84</v>
      </c>
      <c r="B133" s="54" t="s">
        <v>128</v>
      </c>
      <c r="C133" s="54">
        <v>23</v>
      </c>
      <c r="D133" s="53">
        <v>14137399035</v>
      </c>
      <c r="E133" s="53">
        <v>11243948773</v>
      </c>
      <c r="F133" s="53">
        <v>2893450262</v>
      </c>
      <c r="G133" s="53">
        <v>25381347808</v>
      </c>
      <c r="K133" s="57"/>
      <c r="L133" s="57"/>
    </row>
    <row r="134" spans="1:12">
      <c r="A134" s="54" t="s">
        <v>84</v>
      </c>
      <c r="B134" s="54" t="s">
        <v>127</v>
      </c>
      <c r="C134" s="54">
        <v>21</v>
      </c>
      <c r="D134" s="53">
        <v>14460763044</v>
      </c>
      <c r="E134" s="53">
        <v>9876841477</v>
      </c>
      <c r="F134" s="53">
        <v>4583921567</v>
      </c>
      <c r="G134" s="53">
        <v>24337604521</v>
      </c>
      <c r="K134" s="57"/>
      <c r="L134" s="57"/>
    </row>
    <row r="135" spans="1:12">
      <c r="A135" s="54" t="s">
        <v>84</v>
      </c>
      <c r="B135" s="54" t="s">
        <v>126</v>
      </c>
      <c r="C135" s="54">
        <v>20</v>
      </c>
      <c r="D135" s="53">
        <v>11977494512</v>
      </c>
      <c r="E135" s="53">
        <v>9370142178</v>
      </c>
      <c r="F135" s="53">
        <v>2607352334</v>
      </c>
      <c r="G135" s="53">
        <v>21347636690</v>
      </c>
      <c r="K135" s="57"/>
      <c r="L135" s="57"/>
    </row>
    <row r="136" spans="1:12">
      <c r="A136" s="54" t="s">
        <v>84</v>
      </c>
      <c r="B136" s="54" t="s">
        <v>125</v>
      </c>
      <c r="C136" s="54">
        <v>20</v>
      </c>
      <c r="D136" s="53">
        <v>12316275443</v>
      </c>
      <c r="E136" s="53">
        <v>8628674830</v>
      </c>
      <c r="F136" s="53">
        <v>3687600613</v>
      </c>
      <c r="G136" s="53">
        <v>20944950273</v>
      </c>
      <c r="K136" s="57"/>
      <c r="L136" s="57"/>
    </row>
    <row r="137" spans="1:12">
      <c r="A137" s="54" t="s">
        <v>84</v>
      </c>
      <c r="B137" s="54" t="s">
        <v>124</v>
      </c>
      <c r="C137" s="54">
        <v>22</v>
      </c>
      <c r="D137" s="53">
        <v>11802303703</v>
      </c>
      <c r="E137" s="53">
        <v>10057869968</v>
      </c>
      <c r="F137" s="53">
        <v>1744433735</v>
      </c>
      <c r="G137" s="53">
        <v>21860173671</v>
      </c>
      <c r="K137" s="57"/>
      <c r="L137" s="57"/>
    </row>
    <row r="138" spans="1:12">
      <c r="A138" s="54" t="s">
        <v>84</v>
      </c>
      <c r="B138" s="54" t="s">
        <v>123</v>
      </c>
      <c r="C138" s="54">
        <v>18</v>
      </c>
      <c r="D138" s="53">
        <v>9577634744</v>
      </c>
      <c r="E138" s="53">
        <v>7823140395</v>
      </c>
      <c r="F138" s="53">
        <v>1754494349</v>
      </c>
      <c r="G138" s="53">
        <v>17400775139</v>
      </c>
      <c r="K138" s="57"/>
      <c r="L138" s="57"/>
    </row>
    <row r="139" spans="1:12">
      <c r="A139" s="54" t="s">
        <v>84</v>
      </c>
      <c r="B139" s="54" t="s">
        <v>122</v>
      </c>
      <c r="C139" s="54">
        <v>21</v>
      </c>
      <c r="D139" s="53">
        <v>9772175972</v>
      </c>
      <c r="E139" s="53">
        <v>10308172984</v>
      </c>
      <c r="F139" s="53">
        <v>-535997012</v>
      </c>
      <c r="G139" s="53">
        <v>20080348956</v>
      </c>
      <c r="K139" s="57"/>
      <c r="L139" s="57"/>
    </row>
    <row r="140" spans="1:12">
      <c r="A140" s="54" t="s">
        <v>83</v>
      </c>
      <c r="B140" s="54" t="s">
        <v>133</v>
      </c>
      <c r="C140" s="54">
        <v>22</v>
      </c>
      <c r="D140" s="53">
        <v>13803187866</v>
      </c>
      <c r="E140" s="53">
        <v>11502508881</v>
      </c>
      <c r="F140" s="53">
        <v>2300678985</v>
      </c>
      <c r="G140" s="53">
        <v>25305696747</v>
      </c>
      <c r="K140" s="57"/>
      <c r="L140" s="57"/>
    </row>
    <row r="141" spans="1:12">
      <c r="A141" s="54" t="s">
        <v>83</v>
      </c>
      <c r="B141" s="54" t="s">
        <v>132</v>
      </c>
      <c r="C141" s="54">
        <v>20</v>
      </c>
      <c r="D141" s="53">
        <v>14737195787</v>
      </c>
      <c r="E141" s="53">
        <v>13104641809</v>
      </c>
      <c r="F141" s="53">
        <v>1632553978</v>
      </c>
      <c r="G141" s="53">
        <v>27841837596</v>
      </c>
      <c r="K141" s="57"/>
      <c r="L141" s="57"/>
    </row>
    <row r="142" spans="1:12">
      <c r="A142" s="54" t="s">
        <v>83</v>
      </c>
      <c r="B142" s="54" t="s">
        <v>131</v>
      </c>
      <c r="C142" s="54">
        <v>23</v>
      </c>
      <c r="D142" s="53">
        <v>18479927163</v>
      </c>
      <c r="E142" s="53">
        <v>17195476814</v>
      </c>
      <c r="F142" s="53">
        <v>1284450349</v>
      </c>
      <c r="G142" s="53">
        <v>35675403977</v>
      </c>
      <c r="K142" s="57"/>
      <c r="L142" s="57"/>
    </row>
    <row r="143" spans="1:12">
      <c r="A143" s="54" t="s">
        <v>83</v>
      </c>
      <c r="B143" s="54" t="s">
        <v>130</v>
      </c>
      <c r="C143" s="54">
        <v>22</v>
      </c>
      <c r="D143" s="53">
        <v>20000906122</v>
      </c>
      <c r="E143" s="53">
        <v>17274187149</v>
      </c>
      <c r="F143" s="53">
        <v>2726718973</v>
      </c>
      <c r="G143" s="53">
        <v>37275093271</v>
      </c>
      <c r="K143" s="57"/>
      <c r="L143" s="57"/>
    </row>
    <row r="144" spans="1:12">
      <c r="A144" s="54" t="s">
        <v>83</v>
      </c>
      <c r="B144" s="54" t="s">
        <v>129</v>
      </c>
      <c r="C144" s="54">
        <v>21</v>
      </c>
      <c r="D144" s="53">
        <v>19736614007</v>
      </c>
      <c r="E144" s="53">
        <v>17461024929</v>
      </c>
      <c r="F144" s="53">
        <v>2275589078</v>
      </c>
      <c r="G144" s="53">
        <v>37197638936</v>
      </c>
      <c r="K144" s="57"/>
      <c r="L144" s="57"/>
    </row>
    <row r="145" spans="1:12">
      <c r="A145" s="54" t="s">
        <v>83</v>
      </c>
      <c r="B145" s="54" t="s">
        <v>128</v>
      </c>
      <c r="C145" s="54">
        <v>23</v>
      </c>
      <c r="D145" s="53">
        <v>20435789299</v>
      </c>
      <c r="E145" s="53">
        <v>17147067713</v>
      </c>
      <c r="F145" s="53">
        <v>3288721586</v>
      </c>
      <c r="G145" s="53">
        <v>37582857012</v>
      </c>
      <c r="K145" s="57"/>
      <c r="L145" s="57"/>
    </row>
    <row r="146" spans="1:12">
      <c r="A146" s="54" t="s">
        <v>83</v>
      </c>
      <c r="B146" s="54" t="s">
        <v>127</v>
      </c>
      <c r="C146" s="54">
        <v>21</v>
      </c>
      <c r="D146" s="53">
        <v>18581634423</v>
      </c>
      <c r="E146" s="53">
        <v>15882447756</v>
      </c>
      <c r="F146" s="53">
        <v>2699186667</v>
      </c>
      <c r="G146" s="53">
        <v>34464082179</v>
      </c>
      <c r="K146" s="57"/>
      <c r="L146" s="57"/>
    </row>
    <row r="147" spans="1:12">
      <c r="A147" s="54" t="s">
        <v>83</v>
      </c>
      <c r="B147" s="54" t="s">
        <v>126</v>
      </c>
      <c r="C147" s="54">
        <v>20</v>
      </c>
      <c r="D147" s="53">
        <v>19291294936</v>
      </c>
      <c r="E147" s="53">
        <v>15240387212</v>
      </c>
      <c r="F147" s="53">
        <v>4050907724</v>
      </c>
      <c r="G147" s="53">
        <v>34531682148</v>
      </c>
      <c r="K147" s="57"/>
      <c r="L147" s="57"/>
    </row>
    <row r="148" spans="1:12">
      <c r="A148" s="54" t="s">
        <v>83</v>
      </c>
      <c r="B148" s="54" t="s">
        <v>125</v>
      </c>
      <c r="C148" s="54">
        <v>21</v>
      </c>
      <c r="D148" s="53">
        <v>14046778995</v>
      </c>
      <c r="E148" s="53">
        <v>12343736992</v>
      </c>
      <c r="F148" s="53">
        <v>1703042003</v>
      </c>
      <c r="G148" s="53">
        <v>26390515987</v>
      </c>
      <c r="K148" s="57"/>
      <c r="L148" s="57"/>
    </row>
    <row r="149" spans="1:12">
      <c r="A149" s="54" t="s">
        <v>83</v>
      </c>
      <c r="B149" s="54" t="s">
        <v>124</v>
      </c>
      <c r="C149" s="54">
        <v>20</v>
      </c>
      <c r="D149" s="53">
        <v>12605663747</v>
      </c>
      <c r="E149" s="53">
        <v>11640531369</v>
      </c>
      <c r="F149" s="53">
        <v>965132378</v>
      </c>
      <c r="G149" s="53">
        <v>24246195116</v>
      </c>
      <c r="K149" s="57"/>
      <c r="L149" s="57"/>
    </row>
    <row r="150" spans="1:12">
      <c r="A150" s="54" t="s">
        <v>83</v>
      </c>
      <c r="B150" s="54" t="s">
        <v>123</v>
      </c>
      <c r="C150" s="54">
        <v>19</v>
      </c>
      <c r="D150" s="53">
        <v>12792862019</v>
      </c>
      <c r="E150" s="53">
        <v>11969970471</v>
      </c>
      <c r="F150" s="53">
        <v>822891548</v>
      </c>
      <c r="G150" s="53">
        <v>24762832490</v>
      </c>
      <c r="K150" s="57"/>
      <c r="L150" s="57"/>
    </row>
    <row r="151" spans="1:12">
      <c r="A151" s="54" t="s">
        <v>83</v>
      </c>
      <c r="B151" s="54" t="s">
        <v>122</v>
      </c>
      <c r="C151" s="54">
        <v>22</v>
      </c>
      <c r="D151" s="53">
        <v>13267003721</v>
      </c>
      <c r="E151" s="53">
        <v>12356607690</v>
      </c>
      <c r="F151" s="53">
        <v>910396031</v>
      </c>
      <c r="G151" s="53">
        <v>25623611411</v>
      </c>
      <c r="K151" s="57"/>
      <c r="L151" s="57"/>
    </row>
    <row r="152" spans="1:12">
      <c r="A152" s="54" t="s">
        <v>82</v>
      </c>
      <c r="B152" s="54" t="s">
        <v>133</v>
      </c>
      <c r="C152" s="54">
        <v>20</v>
      </c>
      <c r="D152" s="53">
        <v>14219405299</v>
      </c>
      <c r="E152" s="53">
        <v>10603783084</v>
      </c>
      <c r="F152" s="53">
        <v>3615622215</v>
      </c>
      <c r="G152" s="53">
        <v>24823188383</v>
      </c>
      <c r="K152" s="57"/>
      <c r="L152" s="57"/>
    </row>
    <row r="153" spans="1:12">
      <c r="A153" s="54" t="s">
        <v>82</v>
      </c>
      <c r="B153" s="54" t="s">
        <v>132</v>
      </c>
      <c r="C153" s="54">
        <v>20</v>
      </c>
      <c r="D153" s="53">
        <v>14010939347</v>
      </c>
      <c r="E153" s="53">
        <v>12041919507</v>
      </c>
      <c r="F153" s="53">
        <v>1969019840</v>
      </c>
      <c r="G153" s="53">
        <v>26052858854</v>
      </c>
      <c r="K153" s="57"/>
      <c r="L153" s="57"/>
    </row>
    <row r="154" spans="1:12">
      <c r="A154" s="54" t="s">
        <v>82</v>
      </c>
      <c r="B154" s="54" t="s">
        <v>131</v>
      </c>
      <c r="C154" s="54">
        <v>22</v>
      </c>
      <c r="D154" s="53">
        <v>15752432004</v>
      </c>
      <c r="E154" s="53">
        <v>12348614219</v>
      </c>
      <c r="F154" s="53">
        <v>3403817785</v>
      </c>
      <c r="G154" s="53">
        <v>28101046223</v>
      </c>
      <c r="K154" s="57"/>
      <c r="L154" s="57"/>
    </row>
    <row r="155" spans="1:12">
      <c r="A155" s="54" t="s">
        <v>82</v>
      </c>
      <c r="B155" s="54" t="s">
        <v>130</v>
      </c>
      <c r="C155" s="54">
        <v>19</v>
      </c>
      <c r="D155" s="53">
        <v>14154511857</v>
      </c>
      <c r="E155" s="53">
        <v>10699705074</v>
      </c>
      <c r="F155" s="53">
        <v>3454806783</v>
      </c>
      <c r="G155" s="53">
        <v>24854216931</v>
      </c>
      <c r="K155" s="57"/>
      <c r="L155" s="57"/>
    </row>
    <row r="156" spans="1:12">
      <c r="A156" s="54" t="s">
        <v>82</v>
      </c>
      <c r="B156" s="54" t="s">
        <v>129</v>
      </c>
      <c r="C156" s="54">
        <v>23</v>
      </c>
      <c r="D156" s="53">
        <v>15094325172</v>
      </c>
      <c r="E156" s="53">
        <v>11550294251</v>
      </c>
      <c r="F156" s="53">
        <v>3544030921</v>
      </c>
      <c r="G156" s="53">
        <v>26644619423</v>
      </c>
      <c r="K156" s="57"/>
      <c r="L156" s="57"/>
    </row>
    <row r="157" spans="1:12">
      <c r="A157" s="54" t="s">
        <v>82</v>
      </c>
      <c r="B157" s="54" t="s">
        <v>128</v>
      </c>
      <c r="C157" s="54">
        <v>22</v>
      </c>
      <c r="D157" s="53">
        <v>14111142334</v>
      </c>
      <c r="E157" s="53">
        <v>10763401381</v>
      </c>
      <c r="F157" s="53">
        <v>3347740953</v>
      </c>
      <c r="G157" s="53">
        <v>24874543715</v>
      </c>
      <c r="K157" s="57"/>
      <c r="L157" s="57"/>
    </row>
    <row r="158" spans="1:12">
      <c r="A158" s="54" t="s">
        <v>82</v>
      </c>
      <c r="B158" s="54" t="s">
        <v>127</v>
      </c>
      <c r="C158" s="54">
        <v>20</v>
      </c>
      <c r="D158" s="53">
        <v>13112703159</v>
      </c>
      <c r="E158" s="53">
        <v>9284865192</v>
      </c>
      <c r="F158" s="53">
        <v>3827837967</v>
      </c>
      <c r="G158" s="53">
        <v>22397568351</v>
      </c>
      <c r="K158" s="57"/>
      <c r="L158" s="57"/>
    </row>
    <row r="159" spans="1:12">
      <c r="A159" s="54" t="s">
        <v>82</v>
      </c>
      <c r="B159" s="54" t="s">
        <v>126</v>
      </c>
      <c r="C159" s="54">
        <v>22</v>
      </c>
      <c r="D159" s="53">
        <v>13639244106</v>
      </c>
      <c r="E159" s="53">
        <v>9773823822</v>
      </c>
      <c r="F159" s="53">
        <v>3865420284</v>
      </c>
      <c r="G159" s="53">
        <v>23413067928</v>
      </c>
      <c r="K159" s="57"/>
      <c r="L159" s="57"/>
    </row>
    <row r="160" spans="1:12">
      <c r="A160" s="54" t="s">
        <v>82</v>
      </c>
      <c r="B160" s="54" t="s">
        <v>125</v>
      </c>
      <c r="C160" s="54">
        <v>20</v>
      </c>
      <c r="D160" s="53">
        <v>12441325632</v>
      </c>
      <c r="E160" s="53">
        <v>8248527637</v>
      </c>
      <c r="F160" s="53">
        <v>4192797995</v>
      </c>
      <c r="G160" s="53">
        <v>20689853269</v>
      </c>
      <c r="K160" s="57"/>
      <c r="L160" s="57"/>
    </row>
    <row r="161" spans="1:12">
      <c r="A161" s="54" t="s">
        <v>82</v>
      </c>
      <c r="B161" s="54" t="s">
        <v>124</v>
      </c>
      <c r="C161" s="54">
        <v>22</v>
      </c>
      <c r="D161" s="53">
        <v>12882221542</v>
      </c>
      <c r="E161" s="53">
        <v>9503352251</v>
      </c>
      <c r="F161" s="53">
        <v>3378869291</v>
      </c>
      <c r="G161" s="53">
        <v>22385573793</v>
      </c>
      <c r="K161" s="57"/>
      <c r="L161" s="57"/>
    </row>
    <row r="162" spans="1:12">
      <c r="A162" s="54" t="s">
        <v>82</v>
      </c>
      <c r="B162" s="54" t="s">
        <v>123</v>
      </c>
      <c r="C162" s="54">
        <v>18</v>
      </c>
      <c r="D162" s="53">
        <v>10126617834</v>
      </c>
      <c r="E162" s="53">
        <v>7218817764</v>
      </c>
      <c r="F162" s="53">
        <v>2907800070</v>
      </c>
      <c r="G162" s="53">
        <v>17345435598</v>
      </c>
      <c r="K162" s="57"/>
      <c r="L162" s="57"/>
    </row>
    <row r="163" spans="1:12">
      <c r="A163" s="54" t="s">
        <v>82</v>
      </c>
      <c r="B163" s="54" t="s">
        <v>122</v>
      </c>
      <c r="C163" s="54">
        <v>22</v>
      </c>
      <c r="D163" s="53">
        <v>10977014469</v>
      </c>
      <c r="E163" s="53">
        <v>8438278791</v>
      </c>
      <c r="F163" s="53">
        <v>2538735678</v>
      </c>
      <c r="G163" s="53">
        <v>19415293260</v>
      </c>
      <c r="K163" s="57"/>
      <c r="L163" s="57"/>
    </row>
    <row r="164" spans="1:12">
      <c r="A164" s="54" t="s">
        <v>81</v>
      </c>
      <c r="B164" s="54" t="s">
        <v>133</v>
      </c>
      <c r="C164" s="54">
        <v>20</v>
      </c>
      <c r="D164" s="53">
        <v>12258541283</v>
      </c>
      <c r="E164" s="53">
        <v>7183226766</v>
      </c>
      <c r="F164" s="53">
        <v>5075314517</v>
      </c>
      <c r="G164" s="53">
        <v>19441768049</v>
      </c>
      <c r="K164" s="57"/>
      <c r="L164" s="57"/>
    </row>
    <row r="165" spans="1:12">
      <c r="A165" s="54" t="s">
        <v>81</v>
      </c>
      <c r="B165" s="54" t="s">
        <v>132</v>
      </c>
      <c r="C165" s="54">
        <v>20</v>
      </c>
      <c r="D165" s="53">
        <v>11890951040</v>
      </c>
      <c r="E165" s="53">
        <v>8650487655</v>
      </c>
      <c r="F165" s="53">
        <v>3240463385</v>
      </c>
      <c r="G165" s="53">
        <v>20541438695</v>
      </c>
      <c r="K165" s="57"/>
      <c r="L165" s="57"/>
    </row>
    <row r="166" spans="1:12">
      <c r="A166" s="54" t="s">
        <v>81</v>
      </c>
      <c r="B166" s="54" t="s">
        <v>131</v>
      </c>
      <c r="C166" s="54">
        <v>21</v>
      </c>
      <c r="D166" s="53">
        <v>12681615567</v>
      </c>
      <c r="E166" s="53">
        <v>8720351914</v>
      </c>
      <c r="F166" s="53">
        <v>3961263653</v>
      </c>
      <c r="G166" s="53">
        <v>21401967481</v>
      </c>
      <c r="K166" s="57"/>
      <c r="L166" s="57"/>
    </row>
    <row r="167" spans="1:12">
      <c r="A167" s="54" t="s">
        <v>81</v>
      </c>
      <c r="B167" s="54" t="s">
        <v>130</v>
      </c>
      <c r="C167" s="54">
        <v>20</v>
      </c>
      <c r="D167" s="53">
        <v>12564475317</v>
      </c>
      <c r="E167" s="53">
        <v>8097103632</v>
      </c>
      <c r="F167" s="53">
        <v>4467371685</v>
      </c>
      <c r="G167" s="53">
        <v>20661578949</v>
      </c>
      <c r="K167" s="57"/>
      <c r="L167" s="57"/>
    </row>
    <row r="168" spans="1:12">
      <c r="A168" s="54" t="s">
        <v>81</v>
      </c>
      <c r="B168" s="54" t="s">
        <v>129</v>
      </c>
      <c r="C168" s="54">
        <v>23</v>
      </c>
      <c r="D168" s="53">
        <v>13651773501</v>
      </c>
      <c r="E168" s="53">
        <v>9100451125</v>
      </c>
      <c r="F168" s="53">
        <v>4551322376</v>
      </c>
      <c r="G168" s="53">
        <v>22752224626</v>
      </c>
      <c r="K168" s="57"/>
      <c r="L168" s="57"/>
    </row>
    <row r="169" spans="1:12">
      <c r="A169" s="54" t="s">
        <v>81</v>
      </c>
      <c r="B169" s="54" t="s">
        <v>128</v>
      </c>
      <c r="C169" s="54">
        <v>21</v>
      </c>
      <c r="D169" s="53">
        <v>13645350180</v>
      </c>
      <c r="E169" s="53">
        <v>7973597590</v>
      </c>
      <c r="F169" s="53">
        <v>5671752590</v>
      </c>
      <c r="G169" s="53">
        <v>21618947770</v>
      </c>
      <c r="K169" s="57"/>
      <c r="L169" s="57"/>
    </row>
    <row r="170" spans="1:12">
      <c r="A170" s="54" t="s">
        <v>81</v>
      </c>
      <c r="B170" s="54" t="s">
        <v>127</v>
      </c>
      <c r="C170" s="54">
        <v>21</v>
      </c>
      <c r="D170" s="53">
        <v>11452428542</v>
      </c>
      <c r="E170" s="53">
        <v>7352736030</v>
      </c>
      <c r="F170" s="53">
        <v>4099692512</v>
      </c>
      <c r="G170" s="53">
        <v>18805164572</v>
      </c>
      <c r="K170" s="57"/>
      <c r="L170" s="57"/>
    </row>
    <row r="171" spans="1:12">
      <c r="A171" s="54" t="s">
        <v>81</v>
      </c>
      <c r="B171" s="54" t="s">
        <v>126</v>
      </c>
      <c r="C171" s="54">
        <v>22</v>
      </c>
      <c r="D171" s="53">
        <v>10295335190</v>
      </c>
      <c r="E171" s="53">
        <v>7272316728</v>
      </c>
      <c r="F171" s="53">
        <v>3023018462</v>
      </c>
      <c r="G171" s="53">
        <v>17567651918</v>
      </c>
      <c r="K171" s="57"/>
      <c r="L171" s="57"/>
    </row>
    <row r="172" spans="1:12">
      <c r="A172" s="54" t="s">
        <v>81</v>
      </c>
      <c r="B172" s="54" t="s">
        <v>125</v>
      </c>
      <c r="C172" s="54">
        <v>18</v>
      </c>
      <c r="D172" s="53">
        <v>9826915240</v>
      </c>
      <c r="E172" s="53">
        <v>6734804386</v>
      </c>
      <c r="F172" s="53">
        <v>3092110854</v>
      </c>
      <c r="G172" s="53">
        <v>16561719626</v>
      </c>
      <c r="K172" s="57"/>
      <c r="L172" s="57"/>
    </row>
    <row r="173" spans="1:12">
      <c r="A173" s="54" t="s">
        <v>81</v>
      </c>
      <c r="B173" s="54" t="s">
        <v>124</v>
      </c>
      <c r="C173" s="54">
        <v>23</v>
      </c>
      <c r="D173" s="53">
        <v>11393675691</v>
      </c>
      <c r="E173" s="53">
        <v>7704100178</v>
      </c>
      <c r="F173" s="53">
        <v>3689575513</v>
      </c>
      <c r="G173" s="53">
        <v>19097775869</v>
      </c>
      <c r="K173" s="57"/>
      <c r="L173" s="57"/>
    </row>
    <row r="174" spans="1:12">
      <c r="A174" s="54" t="s">
        <v>81</v>
      </c>
      <c r="B174" s="54" t="s">
        <v>123</v>
      </c>
      <c r="C174" s="54">
        <v>18</v>
      </c>
      <c r="D174" s="53">
        <v>8763461652</v>
      </c>
      <c r="E174" s="53">
        <v>5962608262</v>
      </c>
      <c r="F174" s="53">
        <v>2800853390</v>
      </c>
      <c r="G174" s="53">
        <v>14726069914</v>
      </c>
      <c r="K174" s="57"/>
      <c r="L174" s="57"/>
    </row>
    <row r="175" spans="1:12">
      <c r="A175" s="54" t="s">
        <v>81</v>
      </c>
      <c r="B175" s="54" t="s">
        <v>122</v>
      </c>
      <c r="C175" s="54">
        <v>22</v>
      </c>
      <c r="D175" s="53">
        <v>9283573556</v>
      </c>
      <c r="E175" s="53">
        <v>6441071084</v>
      </c>
      <c r="F175" s="53">
        <v>2842502472</v>
      </c>
      <c r="G175" s="53">
        <v>15724644640</v>
      </c>
      <c r="K175" s="57"/>
      <c r="L175" s="57"/>
    </row>
    <row r="176" spans="1:12">
      <c r="A176" s="54" t="s">
        <v>80</v>
      </c>
      <c r="B176" s="54" t="s">
        <v>133</v>
      </c>
      <c r="C176" s="54">
        <v>22</v>
      </c>
      <c r="D176" s="53">
        <v>10918438346</v>
      </c>
      <c r="E176" s="53">
        <v>6551077540</v>
      </c>
      <c r="F176" s="53">
        <v>4367360806</v>
      </c>
      <c r="G176" s="53">
        <v>17469515886</v>
      </c>
      <c r="K176" s="57"/>
      <c r="L176" s="57"/>
    </row>
    <row r="177" spans="1:12">
      <c r="A177" s="54" t="s">
        <v>80</v>
      </c>
      <c r="B177" s="54" t="s">
        <v>132</v>
      </c>
      <c r="C177" s="54">
        <v>20</v>
      </c>
      <c r="D177" s="53">
        <v>10850018013</v>
      </c>
      <c r="E177" s="53">
        <v>6697633206</v>
      </c>
      <c r="F177" s="53">
        <v>4152384807</v>
      </c>
      <c r="G177" s="53">
        <v>17547651219</v>
      </c>
      <c r="K177" s="57"/>
      <c r="L177" s="57"/>
    </row>
    <row r="178" spans="1:12">
      <c r="A178" s="54" t="s">
        <v>80</v>
      </c>
      <c r="B178" s="54" t="s">
        <v>131</v>
      </c>
      <c r="C178" s="54">
        <v>20</v>
      </c>
      <c r="D178" s="53">
        <v>9933356197</v>
      </c>
      <c r="E178" s="53">
        <v>6218255099</v>
      </c>
      <c r="F178" s="53">
        <v>3715101098</v>
      </c>
      <c r="G178" s="53">
        <v>16151611296</v>
      </c>
      <c r="K178" s="57"/>
      <c r="L178" s="57"/>
    </row>
    <row r="179" spans="1:12">
      <c r="A179" s="54" t="s">
        <v>80</v>
      </c>
      <c r="B179" s="54" t="s">
        <v>130</v>
      </c>
      <c r="C179" s="54">
        <v>21</v>
      </c>
      <c r="D179" s="53">
        <v>10662759603</v>
      </c>
      <c r="E179" s="53">
        <v>6303019900</v>
      </c>
      <c r="F179" s="53">
        <v>4359739703</v>
      </c>
      <c r="G179" s="53">
        <v>16965779503</v>
      </c>
      <c r="K179" s="57"/>
      <c r="L179" s="57"/>
    </row>
    <row r="180" spans="1:12">
      <c r="A180" s="54" t="s">
        <v>80</v>
      </c>
      <c r="B180" s="54" t="s">
        <v>129</v>
      </c>
      <c r="C180" s="54">
        <v>23</v>
      </c>
      <c r="D180" s="53">
        <v>11346546520</v>
      </c>
      <c r="E180" s="53">
        <v>7685088674</v>
      </c>
      <c r="F180" s="53">
        <v>3661457846</v>
      </c>
      <c r="G180" s="53">
        <v>19031635194</v>
      </c>
      <c r="K180" s="57"/>
      <c r="L180" s="57"/>
    </row>
    <row r="181" spans="1:12">
      <c r="A181" s="54" t="s">
        <v>80</v>
      </c>
      <c r="B181" s="54" t="s">
        <v>128</v>
      </c>
      <c r="C181" s="54">
        <v>21</v>
      </c>
      <c r="D181" s="53">
        <v>11087455272</v>
      </c>
      <c r="E181" s="53">
        <v>6048467166</v>
      </c>
      <c r="F181" s="53">
        <v>5038988106</v>
      </c>
      <c r="G181" s="53">
        <v>17135922438</v>
      </c>
      <c r="K181" s="57"/>
      <c r="L181" s="57"/>
    </row>
    <row r="182" spans="1:12">
      <c r="A182" s="54" t="s">
        <v>80</v>
      </c>
      <c r="B182" s="54" t="s">
        <v>127</v>
      </c>
      <c r="C182" s="54">
        <v>22</v>
      </c>
      <c r="D182" s="53">
        <v>10225065341</v>
      </c>
      <c r="E182" s="53">
        <v>6158080439</v>
      </c>
      <c r="F182" s="53">
        <v>4066984902</v>
      </c>
      <c r="G182" s="53">
        <v>16383145780</v>
      </c>
      <c r="K182" s="57"/>
      <c r="L182" s="57"/>
    </row>
    <row r="183" spans="1:12">
      <c r="A183" s="54" t="s">
        <v>80</v>
      </c>
      <c r="B183" s="54" t="s">
        <v>126</v>
      </c>
      <c r="C183" s="54">
        <v>21</v>
      </c>
      <c r="D183" s="53">
        <v>9852770464</v>
      </c>
      <c r="E183" s="53">
        <v>6362747208</v>
      </c>
      <c r="F183" s="53">
        <v>3490023256</v>
      </c>
      <c r="G183" s="53">
        <v>16215517672</v>
      </c>
      <c r="K183" s="57"/>
      <c r="L183" s="57"/>
    </row>
    <row r="184" spans="1:12">
      <c r="A184" s="54" t="s">
        <v>80</v>
      </c>
      <c r="B184" s="54" t="s">
        <v>125</v>
      </c>
      <c r="C184" s="54">
        <v>20</v>
      </c>
      <c r="D184" s="53">
        <v>9251741241</v>
      </c>
      <c r="E184" s="53">
        <v>5322289594</v>
      </c>
      <c r="F184" s="53">
        <v>3929451647</v>
      </c>
      <c r="G184" s="53">
        <v>14574030835</v>
      </c>
      <c r="K184" s="57"/>
      <c r="L184" s="57"/>
    </row>
    <row r="185" spans="1:12">
      <c r="A185" s="54" t="s">
        <v>80</v>
      </c>
      <c r="B185" s="54" t="s">
        <v>124</v>
      </c>
      <c r="C185" s="54">
        <v>22</v>
      </c>
      <c r="D185" s="53">
        <v>9294172710</v>
      </c>
      <c r="E185" s="53">
        <v>5899499577</v>
      </c>
      <c r="F185" s="53">
        <v>3394673133</v>
      </c>
      <c r="G185" s="53">
        <v>15193672287</v>
      </c>
      <c r="K185" s="57"/>
      <c r="L185" s="57"/>
    </row>
    <row r="186" spans="1:12">
      <c r="A186" s="54" t="s">
        <v>80</v>
      </c>
      <c r="B186" s="54" t="s">
        <v>123</v>
      </c>
      <c r="C186" s="54">
        <v>18</v>
      </c>
      <c r="D186" s="53">
        <v>7784903487</v>
      </c>
      <c r="E186" s="53">
        <v>4972504954</v>
      </c>
      <c r="F186" s="53">
        <v>2812398533</v>
      </c>
      <c r="G186" s="53">
        <v>12757408441</v>
      </c>
      <c r="K186" s="57"/>
      <c r="L186" s="57"/>
    </row>
    <row r="187" spans="1:12">
      <c r="A187" s="54" t="s">
        <v>80</v>
      </c>
      <c r="B187" s="54" t="s">
        <v>122</v>
      </c>
      <c r="C187" s="54">
        <v>21</v>
      </c>
      <c r="D187" s="53">
        <v>7485629350</v>
      </c>
      <c r="E187" s="53">
        <v>5249728106</v>
      </c>
      <c r="F187" s="53">
        <v>2235901244</v>
      </c>
      <c r="G187" s="53">
        <v>12735357456</v>
      </c>
      <c r="K187" s="57"/>
      <c r="L187" s="57"/>
    </row>
    <row r="188" spans="1:12">
      <c r="A188" s="54" t="s">
        <v>79</v>
      </c>
      <c r="B188" s="54" t="s">
        <v>133</v>
      </c>
      <c r="C188" s="54">
        <v>23</v>
      </c>
      <c r="D188" s="53">
        <v>9189831767</v>
      </c>
      <c r="E188" s="53">
        <v>5674809686</v>
      </c>
      <c r="F188" s="53">
        <v>3515022081</v>
      </c>
      <c r="G188" s="53">
        <v>14864641453</v>
      </c>
      <c r="K188" s="57"/>
      <c r="L188" s="57"/>
    </row>
    <row r="189" spans="1:12">
      <c r="A189" s="54" t="s">
        <v>79</v>
      </c>
      <c r="B189" s="54" t="s">
        <v>132</v>
      </c>
      <c r="C189" s="54">
        <v>20</v>
      </c>
      <c r="D189" s="53">
        <v>8151338312</v>
      </c>
      <c r="E189" s="53">
        <v>6069456906</v>
      </c>
      <c r="F189" s="53">
        <v>2081881406</v>
      </c>
      <c r="G189" s="53">
        <v>14220795218</v>
      </c>
      <c r="K189" s="57"/>
      <c r="L189" s="57"/>
    </row>
    <row r="190" spans="1:12">
      <c r="A190" s="54" t="s">
        <v>79</v>
      </c>
      <c r="B190" s="54" t="s">
        <v>131</v>
      </c>
      <c r="C190" s="54">
        <v>20</v>
      </c>
      <c r="D190" s="53">
        <v>8835878929</v>
      </c>
      <c r="E190" s="53">
        <v>5841240001</v>
      </c>
      <c r="F190" s="53">
        <v>2994638928</v>
      </c>
      <c r="G190" s="53">
        <v>14677118930</v>
      </c>
      <c r="K190" s="57"/>
      <c r="L190" s="57"/>
    </row>
    <row r="191" spans="1:12">
      <c r="A191" s="54" t="s">
        <v>79</v>
      </c>
      <c r="B191" s="54" t="s">
        <v>130</v>
      </c>
      <c r="C191" s="54">
        <v>21</v>
      </c>
      <c r="D191" s="53">
        <v>8912129563</v>
      </c>
      <c r="E191" s="53">
        <v>5744523506</v>
      </c>
      <c r="F191" s="53">
        <v>3167606057</v>
      </c>
      <c r="G191" s="53">
        <v>14656653069</v>
      </c>
      <c r="K191" s="57"/>
      <c r="L191" s="57"/>
    </row>
    <row r="192" spans="1:12">
      <c r="A192" s="54" t="s">
        <v>79</v>
      </c>
      <c r="B192" s="54" t="s">
        <v>129</v>
      </c>
      <c r="C192" s="54">
        <v>22</v>
      </c>
      <c r="D192" s="53">
        <v>9051481682</v>
      </c>
      <c r="E192" s="53">
        <v>5617645595</v>
      </c>
      <c r="F192" s="53">
        <v>3433836087</v>
      </c>
      <c r="G192" s="53">
        <v>14669127277</v>
      </c>
      <c r="K192" s="57"/>
      <c r="L192" s="57"/>
    </row>
    <row r="193" spans="1:12">
      <c r="A193" s="54" t="s">
        <v>79</v>
      </c>
      <c r="B193" s="54" t="s">
        <v>128</v>
      </c>
      <c r="C193" s="54">
        <v>22</v>
      </c>
      <c r="D193" s="53">
        <v>8962900814</v>
      </c>
      <c r="E193" s="53">
        <v>5522542967</v>
      </c>
      <c r="F193" s="53">
        <v>3440357847</v>
      </c>
      <c r="G193" s="53">
        <v>14485443781</v>
      </c>
      <c r="K193" s="57"/>
      <c r="L193" s="57"/>
    </row>
    <row r="194" spans="1:12">
      <c r="A194" s="54" t="s">
        <v>79</v>
      </c>
      <c r="B194" s="54" t="s">
        <v>127</v>
      </c>
      <c r="C194" s="54">
        <v>21</v>
      </c>
      <c r="D194" s="53">
        <v>9306641136</v>
      </c>
      <c r="E194" s="53">
        <v>5523155106</v>
      </c>
      <c r="F194" s="53">
        <v>3783486030</v>
      </c>
      <c r="G194" s="53">
        <v>14829796242</v>
      </c>
      <c r="K194" s="57"/>
      <c r="L194" s="57"/>
    </row>
    <row r="195" spans="1:12">
      <c r="A195" s="54" t="s">
        <v>79</v>
      </c>
      <c r="B195" s="54" t="s">
        <v>126</v>
      </c>
      <c r="C195" s="54">
        <v>21</v>
      </c>
      <c r="D195" s="53">
        <v>7930944020</v>
      </c>
      <c r="E195" s="53">
        <v>4830229172</v>
      </c>
      <c r="F195" s="53">
        <v>3100714848</v>
      </c>
      <c r="G195" s="53">
        <v>12761173192</v>
      </c>
      <c r="K195" s="57"/>
      <c r="L195" s="57"/>
    </row>
    <row r="196" spans="1:12">
      <c r="A196" s="54" t="s">
        <v>79</v>
      </c>
      <c r="B196" s="54" t="s">
        <v>125</v>
      </c>
      <c r="C196" s="54">
        <v>20</v>
      </c>
      <c r="D196" s="53">
        <v>6581422428</v>
      </c>
      <c r="E196" s="53">
        <v>4627585238</v>
      </c>
      <c r="F196" s="53">
        <v>1953837190</v>
      </c>
      <c r="G196" s="53">
        <v>11209007666</v>
      </c>
      <c r="K196" s="57"/>
      <c r="L196" s="57"/>
    </row>
    <row r="197" spans="1:12">
      <c r="A197" s="54" t="s">
        <v>79</v>
      </c>
      <c r="B197" s="54" t="s">
        <v>124</v>
      </c>
      <c r="C197" s="54">
        <v>23</v>
      </c>
      <c r="D197" s="53">
        <v>7907130664</v>
      </c>
      <c r="E197" s="53">
        <v>5336953197</v>
      </c>
      <c r="F197" s="53">
        <v>2570177467</v>
      </c>
      <c r="G197" s="53">
        <v>13244083861</v>
      </c>
      <c r="K197" s="57"/>
      <c r="L197" s="57"/>
    </row>
    <row r="198" spans="1:12">
      <c r="A198" s="54" t="s">
        <v>79</v>
      </c>
      <c r="B198" s="54" t="s">
        <v>123</v>
      </c>
      <c r="C198" s="54">
        <v>18</v>
      </c>
      <c r="D198" s="53">
        <v>5715580929</v>
      </c>
      <c r="E198" s="53">
        <v>3748677231</v>
      </c>
      <c r="F198" s="53">
        <v>1966903698</v>
      </c>
      <c r="G198" s="53">
        <v>9464258160</v>
      </c>
      <c r="K198" s="57"/>
      <c r="L198" s="57"/>
    </row>
    <row r="199" spans="1:12">
      <c r="A199" s="54" t="s">
        <v>79</v>
      </c>
      <c r="B199" s="54" t="s">
        <v>122</v>
      </c>
      <c r="C199" s="54">
        <v>21</v>
      </c>
      <c r="D199" s="53">
        <v>5786904166</v>
      </c>
      <c r="E199" s="53">
        <v>4207686908</v>
      </c>
      <c r="F199" s="53">
        <v>1579217258</v>
      </c>
      <c r="G199" s="53">
        <v>9994591074</v>
      </c>
      <c r="K199" s="57"/>
      <c r="L199" s="57"/>
    </row>
    <row r="200" spans="1:12">
      <c r="A200" s="54" t="s">
        <v>78</v>
      </c>
      <c r="B200" s="54" t="s">
        <v>133</v>
      </c>
      <c r="C200" s="54">
        <v>22</v>
      </c>
      <c r="D200" s="53">
        <v>6743765868</v>
      </c>
      <c r="E200" s="53">
        <v>3995200627</v>
      </c>
      <c r="F200" s="53">
        <v>2748565241</v>
      </c>
      <c r="G200" s="53">
        <v>10738966495</v>
      </c>
      <c r="K200" s="57"/>
      <c r="L200" s="57"/>
    </row>
    <row r="201" spans="1:12">
      <c r="A201" s="54" t="s">
        <v>78</v>
      </c>
      <c r="B201" s="54" t="s">
        <v>132</v>
      </c>
      <c r="C201" s="54">
        <v>20</v>
      </c>
      <c r="D201" s="53">
        <v>5920536280</v>
      </c>
      <c r="E201" s="53">
        <v>4261362120</v>
      </c>
      <c r="F201" s="53">
        <v>1659174160</v>
      </c>
      <c r="G201" s="53">
        <v>10181898400</v>
      </c>
      <c r="K201" s="57"/>
      <c r="L201" s="57"/>
    </row>
    <row r="202" spans="1:12">
      <c r="A202" s="54" t="s">
        <v>78</v>
      </c>
      <c r="B202" s="54" t="s">
        <v>131</v>
      </c>
      <c r="C202" s="54">
        <v>23</v>
      </c>
      <c r="D202" s="53">
        <v>7559508444</v>
      </c>
      <c r="E202" s="53">
        <v>5020836839</v>
      </c>
      <c r="F202" s="53">
        <v>2538671605</v>
      </c>
      <c r="G202" s="53">
        <v>12580345283</v>
      </c>
      <c r="K202" s="57"/>
      <c r="L202" s="57"/>
    </row>
    <row r="203" spans="1:12">
      <c r="A203" s="54" t="s">
        <v>78</v>
      </c>
      <c r="B203" s="54" t="s">
        <v>130</v>
      </c>
      <c r="C203" s="54">
        <v>22</v>
      </c>
      <c r="D203" s="53">
        <v>7276189201</v>
      </c>
      <c r="E203" s="53">
        <v>4616395339</v>
      </c>
      <c r="F203" s="53">
        <v>2659793862</v>
      </c>
      <c r="G203" s="53">
        <v>11892584540</v>
      </c>
      <c r="K203" s="57"/>
      <c r="L203" s="57"/>
    </row>
    <row r="204" spans="1:12">
      <c r="A204" s="54" t="s">
        <v>78</v>
      </c>
      <c r="B204" s="54" t="s">
        <v>129</v>
      </c>
      <c r="C204" s="54">
        <v>21</v>
      </c>
      <c r="D204" s="53">
        <v>6399431559</v>
      </c>
      <c r="E204" s="53">
        <v>3726101436</v>
      </c>
      <c r="F204" s="53">
        <v>2673330123</v>
      </c>
      <c r="G204" s="53">
        <v>10125532995</v>
      </c>
      <c r="K204" s="57"/>
      <c r="L204" s="57"/>
    </row>
    <row r="205" spans="1:12">
      <c r="A205" s="54" t="s">
        <v>78</v>
      </c>
      <c r="B205" s="54" t="s">
        <v>128</v>
      </c>
      <c r="C205" s="54">
        <v>23</v>
      </c>
      <c r="D205" s="53">
        <v>6097199087</v>
      </c>
      <c r="E205" s="53">
        <v>4037138310</v>
      </c>
      <c r="F205" s="53">
        <v>2060060777</v>
      </c>
      <c r="G205" s="53">
        <v>10134337397</v>
      </c>
      <c r="K205" s="57"/>
      <c r="L205" s="57"/>
    </row>
    <row r="206" spans="1:12">
      <c r="A206" s="54" t="s">
        <v>78</v>
      </c>
      <c r="B206" s="54" t="s">
        <v>127</v>
      </c>
      <c r="C206" s="54">
        <v>20</v>
      </c>
      <c r="D206" s="53">
        <v>5870395443</v>
      </c>
      <c r="E206" s="53">
        <v>3517400117</v>
      </c>
      <c r="F206" s="53">
        <v>2352995326</v>
      </c>
      <c r="G206" s="53">
        <v>9387795560</v>
      </c>
      <c r="K206" s="57"/>
      <c r="L206" s="57"/>
    </row>
    <row r="207" spans="1:12">
      <c r="A207" s="54" t="s">
        <v>78</v>
      </c>
      <c r="B207" s="54" t="s">
        <v>126</v>
      </c>
      <c r="C207" s="54">
        <v>21</v>
      </c>
      <c r="D207" s="53">
        <v>6369726924</v>
      </c>
      <c r="E207" s="53">
        <v>3859561138</v>
      </c>
      <c r="F207" s="53">
        <v>2510165786</v>
      </c>
      <c r="G207" s="53">
        <v>10229288062</v>
      </c>
      <c r="K207" s="57"/>
      <c r="L207" s="57"/>
    </row>
    <row r="208" spans="1:12">
      <c r="A208" s="54" t="s">
        <v>78</v>
      </c>
      <c r="B208" s="54" t="s">
        <v>125</v>
      </c>
      <c r="C208" s="54">
        <v>20</v>
      </c>
      <c r="D208" s="53">
        <v>5706151047</v>
      </c>
      <c r="E208" s="53">
        <v>3994312658</v>
      </c>
      <c r="F208" s="53">
        <v>1711838389</v>
      </c>
      <c r="G208" s="53">
        <v>9700463705</v>
      </c>
      <c r="K208" s="57"/>
      <c r="L208" s="57"/>
    </row>
    <row r="209" spans="1:12">
      <c r="A209" s="54" t="s">
        <v>78</v>
      </c>
      <c r="B209" s="54" t="s">
        <v>124</v>
      </c>
      <c r="C209" s="54">
        <v>19</v>
      </c>
      <c r="D209" s="53">
        <v>5231509373</v>
      </c>
      <c r="E209" s="53">
        <v>3702039372</v>
      </c>
      <c r="F209" s="53">
        <v>1529470001</v>
      </c>
      <c r="G209" s="53">
        <v>8933548745</v>
      </c>
      <c r="K209" s="57"/>
      <c r="L209" s="57"/>
    </row>
    <row r="210" spans="1:12">
      <c r="A210" s="54" t="s">
        <v>78</v>
      </c>
      <c r="B210" s="54" t="s">
        <v>123</v>
      </c>
      <c r="C210" s="54">
        <v>20</v>
      </c>
      <c r="D210" s="53">
        <v>4998062471</v>
      </c>
      <c r="E210" s="53">
        <v>3886005728</v>
      </c>
      <c r="F210" s="53">
        <v>1112056743</v>
      </c>
      <c r="G210" s="53">
        <v>8884068199</v>
      </c>
      <c r="K210" s="57"/>
      <c r="L210" s="57"/>
    </row>
    <row r="211" spans="1:12">
      <c r="A211" s="54" t="s">
        <v>78</v>
      </c>
      <c r="B211" s="54" t="s">
        <v>122</v>
      </c>
      <c r="C211" s="54">
        <v>22</v>
      </c>
      <c r="D211" s="53">
        <v>4802551757</v>
      </c>
      <c r="E211" s="53">
        <v>3653575916</v>
      </c>
      <c r="F211" s="53">
        <v>1148975841</v>
      </c>
      <c r="G211" s="53">
        <v>8456127673</v>
      </c>
      <c r="K211" s="57"/>
      <c r="L211" s="57"/>
    </row>
    <row r="212" spans="1:12">
      <c r="A212" s="54" t="s">
        <v>77</v>
      </c>
      <c r="B212" s="54" t="s">
        <v>133</v>
      </c>
      <c r="C212" s="54">
        <v>21</v>
      </c>
      <c r="D212" s="53">
        <v>5232085982</v>
      </c>
      <c r="E212" s="53">
        <v>3436334826</v>
      </c>
      <c r="F212" s="53">
        <v>1795751156</v>
      </c>
      <c r="G212" s="53">
        <v>8668420808</v>
      </c>
      <c r="K212" s="57"/>
      <c r="L212" s="57"/>
    </row>
    <row r="213" spans="1:12">
      <c r="A213" s="54" t="s">
        <v>77</v>
      </c>
      <c r="B213" s="54" t="s">
        <v>132</v>
      </c>
      <c r="C213" s="54">
        <v>20</v>
      </c>
      <c r="D213" s="53">
        <v>5108211388</v>
      </c>
      <c r="E213" s="53">
        <v>3841538029</v>
      </c>
      <c r="F213" s="53">
        <v>1266673359</v>
      </c>
      <c r="G213" s="53">
        <v>8949749417</v>
      </c>
      <c r="K213" s="57"/>
      <c r="L213" s="57"/>
    </row>
    <row r="214" spans="1:12">
      <c r="A214" s="54" t="s">
        <v>77</v>
      </c>
      <c r="B214" s="54" t="s">
        <v>131</v>
      </c>
      <c r="C214" s="54">
        <v>23</v>
      </c>
      <c r="D214" s="53">
        <v>6468980190</v>
      </c>
      <c r="E214" s="53">
        <v>4275685192</v>
      </c>
      <c r="F214" s="53">
        <v>2193294998</v>
      </c>
      <c r="G214" s="53">
        <v>10744665382</v>
      </c>
      <c r="K214" s="57"/>
      <c r="L214" s="57"/>
    </row>
    <row r="215" spans="1:12">
      <c r="A215" s="54" t="s">
        <v>77</v>
      </c>
      <c r="B215" s="54" t="s">
        <v>130</v>
      </c>
      <c r="C215" s="54">
        <v>21</v>
      </c>
      <c r="D215" s="53">
        <v>6489291006</v>
      </c>
      <c r="E215" s="53">
        <v>3993104140</v>
      </c>
      <c r="F215" s="53">
        <v>2496186866</v>
      </c>
      <c r="G215" s="53">
        <v>10482395146</v>
      </c>
      <c r="K215" s="57"/>
      <c r="L215" s="57"/>
    </row>
    <row r="216" spans="1:12">
      <c r="A216" s="54" t="s">
        <v>77</v>
      </c>
      <c r="B216" s="54" t="s">
        <v>129</v>
      </c>
      <c r="C216" s="54">
        <v>22</v>
      </c>
      <c r="D216" s="53">
        <v>5748258449</v>
      </c>
      <c r="E216" s="53">
        <v>4163757374</v>
      </c>
      <c r="F216" s="53">
        <v>1584501075</v>
      </c>
      <c r="G216" s="53">
        <v>9912015823</v>
      </c>
      <c r="K216" s="57"/>
      <c r="L216" s="57"/>
    </row>
    <row r="217" spans="1:12">
      <c r="A217" s="54" t="s">
        <v>77</v>
      </c>
      <c r="B217" s="54" t="s">
        <v>128</v>
      </c>
      <c r="C217" s="54">
        <v>23</v>
      </c>
      <c r="D217" s="53">
        <v>6217907655</v>
      </c>
      <c r="E217" s="53">
        <v>5011978246</v>
      </c>
      <c r="F217" s="53">
        <v>1205929409</v>
      </c>
      <c r="G217" s="53">
        <v>11229885901</v>
      </c>
      <c r="K217" s="57"/>
      <c r="L217" s="57"/>
    </row>
    <row r="218" spans="1:12">
      <c r="A218" s="54" t="s">
        <v>77</v>
      </c>
      <c r="B218" s="54" t="s">
        <v>127</v>
      </c>
      <c r="C218" s="54">
        <v>20</v>
      </c>
      <c r="D218" s="53">
        <v>4074345872</v>
      </c>
      <c r="E218" s="53">
        <v>3392528713</v>
      </c>
      <c r="F218" s="53">
        <v>681817159</v>
      </c>
      <c r="G218" s="53">
        <v>7466874585</v>
      </c>
      <c r="K218" s="57"/>
      <c r="L218" s="57"/>
    </row>
    <row r="219" spans="1:12">
      <c r="A219" s="54" t="s">
        <v>77</v>
      </c>
      <c r="B219" s="54" t="s">
        <v>126</v>
      </c>
      <c r="C219" s="54">
        <v>21</v>
      </c>
      <c r="D219" s="53">
        <v>4437982998</v>
      </c>
      <c r="E219" s="53">
        <v>4056886975</v>
      </c>
      <c r="F219" s="53">
        <v>381096023</v>
      </c>
      <c r="G219" s="53">
        <v>8494869973</v>
      </c>
      <c r="K219" s="57"/>
      <c r="L219" s="57"/>
    </row>
    <row r="220" spans="1:12">
      <c r="A220" s="54" t="s">
        <v>77</v>
      </c>
      <c r="B220" s="54" t="s">
        <v>125</v>
      </c>
      <c r="C220" s="54">
        <v>22</v>
      </c>
      <c r="D220" s="53">
        <v>4632273801</v>
      </c>
      <c r="E220" s="53">
        <v>4129947836</v>
      </c>
      <c r="F220" s="53">
        <v>502325965</v>
      </c>
      <c r="G220" s="53">
        <v>8762221637</v>
      </c>
      <c r="K220" s="57"/>
      <c r="L220" s="57"/>
    </row>
    <row r="221" spans="1:12">
      <c r="A221" s="54" t="s">
        <v>77</v>
      </c>
      <c r="B221" s="54" t="s">
        <v>124</v>
      </c>
      <c r="C221" s="54">
        <v>20</v>
      </c>
      <c r="D221" s="53">
        <v>4258237116</v>
      </c>
      <c r="E221" s="53">
        <v>3655002804</v>
      </c>
      <c r="F221" s="53">
        <v>603234312</v>
      </c>
      <c r="G221" s="53">
        <v>7913239920</v>
      </c>
      <c r="K221" s="57"/>
      <c r="L221" s="57"/>
    </row>
    <row r="222" spans="1:12">
      <c r="A222" s="54" t="s">
        <v>77</v>
      </c>
      <c r="B222" s="54" t="s">
        <v>123</v>
      </c>
      <c r="C222" s="54">
        <v>18</v>
      </c>
      <c r="D222" s="53">
        <v>3655493913</v>
      </c>
      <c r="E222" s="53">
        <v>3391048085</v>
      </c>
      <c r="F222" s="53">
        <v>264445828</v>
      </c>
      <c r="G222" s="53">
        <v>7046541998</v>
      </c>
      <c r="K222" s="57"/>
      <c r="L222" s="57"/>
    </row>
    <row r="223" spans="1:12">
      <c r="A223" s="54" t="s">
        <v>77</v>
      </c>
      <c r="B223" s="54" t="s">
        <v>122</v>
      </c>
      <c r="C223" s="54">
        <v>22</v>
      </c>
      <c r="D223" s="53">
        <v>3967422759</v>
      </c>
      <c r="E223" s="53">
        <v>3792353418</v>
      </c>
      <c r="F223" s="53">
        <v>175069341</v>
      </c>
      <c r="G223" s="53">
        <v>7759776177</v>
      </c>
      <c r="K223" s="57"/>
      <c r="L223" s="57"/>
    </row>
    <row r="224" spans="1:12">
      <c r="A224" s="54" t="s">
        <v>76</v>
      </c>
      <c r="B224" s="54" t="s">
        <v>133</v>
      </c>
      <c r="C224" s="54">
        <v>20</v>
      </c>
      <c r="D224" s="53">
        <v>4340013511</v>
      </c>
      <c r="E224" s="53">
        <v>3499564395</v>
      </c>
      <c r="F224" s="53">
        <v>840449116</v>
      </c>
      <c r="G224" s="53">
        <v>7839577906</v>
      </c>
      <c r="K224" s="57"/>
      <c r="L224" s="57"/>
    </row>
    <row r="225" spans="1:12">
      <c r="A225" s="54" t="s">
        <v>76</v>
      </c>
      <c r="B225" s="54" t="s">
        <v>132</v>
      </c>
      <c r="C225" s="54">
        <v>20</v>
      </c>
      <c r="D225" s="53">
        <v>4495047852</v>
      </c>
      <c r="E225" s="53">
        <v>4205341570</v>
      </c>
      <c r="F225" s="53">
        <v>289706282</v>
      </c>
      <c r="G225" s="53">
        <v>8700389422</v>
      </c>
      <c r="K225" s="57"/>
      <c r="L225" s="57"/>
    </row>
    <row r="226" spans="1:12">
      <c r="A226" s="54" t="s">
        <v>76</v>
      </c>
      <c r="B226" s="54" t="s">
        <v>131</v>
      </c>
      <c r="C226" s="54">
        <v>22</v>
      </c>
      <c r="D226" s="53">
        <v>4961635997</v>
      </c>
      <c r="E226" s="53">
        <v>4743268263</v>
      </c>
      <c r="F226" s="53">
        <v>218367734</v>
      </c>
      <c r="G226" s="53">
        <v>9704904260</v>
      </c>
      <c r="K226" s="57"/>
      <c r="L226" s="57"/>
    </row>
    <row r="227" spans="1:12">
      <c r="A227" s="54" t="s">
        <v>76</v>
      </c>
      <c r="B227" s="54" t="s">
        <v>130</v>
      </c>
      <c r="C227" s="54">
        <v>19</v>
      </c>
      <c r="D227" s="53">
        <v>4748982884</v>
      </c>
      <c r="E227" s="53">
        <v>4152473008</v>
      </c>
      <c r="F227" s="53">
        <v>596509876</v>
      </c>
      <c r="G227" s="53">
        <v>8901455892</v>
      </c>
      <c r="K227" s="57"/>
      <c r="L227" s="57"/>
    </row>
    <row r="228" spans="1:12">
      <c r="A228" s="54" t="s">
        <v>76</v>
      </c>
      <c r="B228" s="54" t="s">
        <v>129</v>
      </c>
      <c r="C228" s="54">
        <v>23</v>
      </c>
      <c r="D228" s="53">
        <v>5723175228</v>
      </c>
      <c r="E228" s="53">
        <v>5080924134</v>
      </c>
      <c r="F228" s="53">
        <v>642251094</v>
      </c>
      <c r="G228" s="53">
        <v>10804099362</v>
      </c>
      <c r="K228" s="57"/>
      <c r="L228" s="57"/>
    </row>
    <row r="229" spans="1:12">
      <c r="A229" s="54" t="s">
        <v>76</v>
      </c>
      <c r="B229" s="54" t="s">
        <v>128</v>
      </c>
      <c r="C229" s="54">
        <v>22</v>
      </c>
      <c r="D229" s="53">
        <v>4962092162</v>
      </c>
      <c r="E229" s="53">
        <v>4843618331</v>
      </c>
      <c r="F229" s="53">
        <v>118473831</v>
      </c>
      <c r="G229" s="53">
        <v>9805710493</v>
      </c>
      <c r="K229" s="57"/>
      <c r="L229" s="57"/>
    </row>
    <row r="230" spans="1:12">
      <c r="A230" s="54" t="s">
        <v>76</v>
      </c>
      <c r="B230" s="54" t="s">
        <v>127</v>
      </c>
      <c r="C230" s="54">
        <v>20</v>
      </c>
      <c r="D230" s="53">
        <v>5037237666</v>
      </c>
      <c r="E230" s="53">
        <v>4748374983</v>
      </c>
      <c r="F230" s="53">
        <v>288862683</v>
      </c>
      <c r="G230" s="53">
        <v>9785612649</v>
      </c>
      <c r="K230" s="57"/>
      <c r="L230" s="57"/>
    </row>
    <row r="231" spans="1:12">
      <c r="A231" s="54" t="s">
        <v>76</v>
      </c>
      <c r="B231" s="54" t="s">
        <v>126</v>
      </c>
      <c r="C231" s="54">
        <v>22</v>
      </c>
      <c r="D231" s="53">
        <v>5363463274</v>
      </c>
      <c r="E231" s="53">
        <v>5142750562</v>
      </c>
      <c r="F231" s="53">
        <v>220712712</v>
      </c>
      <c r="G231" s="53">
        <v>10506213836</v>
      </c>
      <c r="K231" s="57"/>
      <c r="L231" s="57"/>
    </row>
    <row r="232" spans="1:12">
      <c r="A232" s="54" t="s">
        <v>76</v>
      </c>
      <c r="B232" s="54" t="s">
        <v>125</v>
      </c>
      <c r="C232" s="54">
        <v>20</v>
      </c>
      <c r="D232" s="53">
        <v>4719757471</v>
      </c>
      <c r="E232" s="53">
        <v>4600201932</v>
      </c>
      <c r="F232" s="53">
        <v>119555539</v>
      </c>
      <c r="G232" s="53">
        <v>9319959403</v>
      </c>
      <c r="K232" s="57"/>
      <c r="L232" s="57"/>
    </row>
    <row r="233" spans="1:12">
      <c r="A233" s="54" t="s">
        <v>76</v>
      </c>
      <c r="B233" s="54" t="s">
        <v>124</v>
      </c>
      <c r="C233" s="54">
        <v>22</v>
      </c>
      <c r="D233" s="53">
        <v>5162926431</v>
      </c>
      <c r="E233" s="53">
        <v>5436297807</v>
      </c>
      <c r="F233" s="53">
        <v>-273371376</v>
      </c>
      <c r="G233" s="53">
        <v>10599224238</v>
      </c>
      <c r="K233" s="57"/>
      <c r="L233" s="57"/>
    </row>
    <row r="234" spans="1:12">
      <c r="A234" s="54" t="s">
        <v>76</v>
      </c>
      <c r="B234" s="54" t="s">
        <v>123</v>
      </c>
      <c r="C234" s="54">
        <v>18</v>
      </c>
      <c r="D234" s="53">
        <v>4080571675</v>
      </c>
      <c r="E234" s="53">
        <v>3993395175</v>
      </c>
      <c r="F234" s="53">
        <v>87176500</v>
      </c>
      <c r="G234" s="53">
        <v>8073966850</v>
      </c>
      <c r="K234" s="57"/>
      <c r="L234" s="57"/>
    </row>
    <row r="235" spans="1:12">
      <c r="A235" s="54" t="s">
        <v>76</v>
      </c>
      <c r="B235" s="54" t="s">
        <v>122</v>
      </c>
      <c r="C235" s="54">
        <v>22</v>
      </c>
      <c r="D235" s="53">
        <v>4533319068</v>
      </c>
      <c r="E235" s="53">
        <v>4998356002</v>
      </c>
      <c r="F235" s="53">
        <v>-465036934</v>
      </c>
      <c r="G235" s="53">
        <v>9531675070</v>
      </c>
      <c r="K235" s="57"/>
      <c r="L235" s="57"/>
    </row>
    <row r="236" spans="1:12">
      <c r="A236" s="54" t="s">
        <v>75</v>
      </c>
      <c r="B236" s="54" t="s">
        <v>133</v>
      </c>
      <c r="C236" s="54">
        <v>20</v>
      </c>
      <c r="D236" s="53">
        <v>4651790370</v>
      </c>
      <c r="E236" s="53">
        <v>4860317191</v>
      </c>
      <c r="F236" s="53">
        <v>-208526821</v>
      </c>
      <c r="G236" s="53">
        <v>9512107561</v>
      </c>
      <c r="K236" s="57"/>
      <c r="L236" s="57"/>
    </row>
    <row r="237" spans="1:12">
      <c r="A237" s="54" t="s">
        <v>75</v>
      </c>
      <c r="B237" s="54" t="s">
        <v>132</v>
      </c>
      <c r="C237" s="54">
        <v>20</v>
      </c>
      <c r="D237" s="53">
        <v>4386576044</v>
      </c>
      <c r="E237" s="53">
        <v>5143726359</v>
      </c>
      <c r="F237" s="53">
        <v>-757150315</v>
      </c>
      <c r="G237" s="53">
        <v>9530302403</v>
      </c>
      <c r="K237" s="57"/>
      <c r="L237" s="57"/>
    </row>
    <row r="238" spans="1:12">
      <c r="A238" s="54" t="s">
        <v>75</v>
      </c>
      <c r="B238" s="54" t="s">
        <v>131</v>
      </c>
      <c r="C238" s="54">
        <v>21</v>
      </c>
      <c r="D238" s="53">
        <v>4634914527</v>
      </c>
      <c r="E238" s="53">
        <v>5236809870</v>
      </c>
      <c r="F238" s="53">
        <v>-601895343</v>
      </c>
      <c r="G238" s="53">
        <v>9871724397</v>
      </c>
      <c r="K238" s="57"/>
      <c r="L238" s="57"/>
    </row>
    <row r="239" spans="1:12">
      <c r="A239" s="54" t="s">
        <v>75</v>
      </c>
      <c r="B239" s="54" t="s">
        <v>130</v>
      </c>
      <c r="C239" s="54">
        <v>20</v>
      </c>
      <c r="D239" s="53">
        <v>4712628612</v>
      </c>
      <c r="E239" s="53">
        <v>5053586230</v>
      </c>
      <c r="F239" s="53">
        <v>-340957618</v>
      </c>
      <c r="G239" s="53">
        <v>9766214842</v>
      </c>
      <c r="K239" s="57"/>
      <c r="L239" s="57"/>
    </row>
    <row r="240" spans="1:12">
      <c r="A240" s="54" t="s">
        <v>75</v>
      </c>
      <c r="B240" s="54" t="s">
        <v>129</v>
      </c>
      <c r="C240" s="54">
        <v>23</v>
      </c>
      <c r="D240" s="53">
        <v>5516407914</v>
      </c>
      <c r="E240" s="53">
        <v>5411079801</v>
      </c>
      <c r="F240" s="53">
        <v>105328113</v>
      </c>
      <c r="G240" s="53">
        <v>10927487715</v>
      </c>
      <c r="K240" s="57"/>
      <c r="L240" s="57"/>
    </row>
    <row r="241" spans="1:12">
      <c r="A241" s="54" t="s">
        <v>75</v>
      </c>
      <c r="B241" s="54" t="s">
        <v>128</v>
      </c>
      <c r="C241" s="54">
        <v>21</v>
      </c>
      <c r="D241" s="53">
        <v>5000307451</v>
      </c>
      <c r="E241" s="53">
        <v>4869746498</v>
      </c>
      <c r="F241" s="53">
        <v>130560953</v>
      </c>
      <c r="G241" s="53">
        <v>9870053949</v>
      </c>
      <c r="K241" s="57"/>
      <c r="L241" s="57"/>
    </row>
    <row r="242" spans="1:12">
      <c r="A242" s="54" t="s">
        <v>75</v>
      </c>
      <c r="B242" s="54" t="s">
        <v>127</v>
      </c>
      <c r="C242" s="54">
        <v>21</v>
      </c>
      <c r="D242" s="53">
        <v>4850102157</v>
      </c>
      <c r="E242" s="53">
        <v>4590777650</v>
      </c>
      <c r="F242" s="53">
        <v>259324507</v>
      </c>
      <c r="G242" s="53">
        <v>9440879807</v>
      </c>
      <c r="K242" s="57"/>
      <c r="L242" s="57"/>
    </row>
    <row r="243" spans="1:12">
      <c r="A243" s="54" t="s">
        <v>75</v>
      </c>
      <c r="B243" s="54" t="s">
        <v>126</v>
      </c>
      <c r="C243" s="54">
        <v>22</v>
      </c>
      <c r="D243" s="53">
        <v>5060389264</v>
      </c>
      <c r="E243" s="53">
        <v>4685763789</v>
      </c>
      <c r="F243" s="53">
        <v>374625475</v>
      </c>
      <c r="G243" s="53">
        <v>9746153053</v>
      </c>
      <c r="K243" s="57"/>
      <c r="L243" s="57"/>
    </row>
    <row r="244" spans="1:12">
      <c r="A244" s="54" t="s">
        <v>75</v>
      </c>
      <c r="B244" s="54" t="s">
        <v>125</v>
      </c>
      <c r="C244" s="54">
        <v>19</v>
      </c>
      <c r="D244" s="53">
        <v>4170220598</v>
      </c>
      <c r="E244" s="53">
        <v>3988101957</v>
      </c>
      <c r="F244" s="53">
        <v>182118641</v>
      </c>
      <c r="G244" s="53">
        <v>8158322555</v>
      </c>
      <c r="K244" s="57"/>
      <c r="L244" s="57"/>
    </row>
    <row r="245" spans="1:12">
      <c r="A245" s="54" t="s">
        <v>75</v>
      </c>
      <c r="B245" s="54" t="s">
        <v>124</v>
      </c>
      <c r="C245" s="54">
        <v>21</v>
      </c>
      <c r="D245" s="53">
        <v>4467447649</v>
      </c>
      <c r="E245" s="53">
        <v>4444377571</v>
      </c>
      <c r="F245" s="53">
        <v>23070078</v>
      </c>
      <c r="G245" s="53">
        <v>8911825220</v>
      </c>
      <c r="K245" s="57"/>
      <c r="L245" s="57"/>
    </row>
    <row r="246" spans="1:12">
      <c r="A246" s="54" t="s">
        <v>75</v>
      </c>
      <c r="B246" s="54" t="s">
        <v>123</v>
      </c>
      <c r="C246" s="54">
        <v>21</v>
      </c>
      <c r="D246" s="53">
        <v>4120793391</v>
      </c>
      <c r="E246" s="53">
        <v>4042867660</v>
      </c>
      <c r="F246" s="53">
        <v>77925731</v>
      </c>
      <c r="G246" s="53">
        <v>8163661051</v>
      </c>
      <c r="K246" s="57"/>
      <c r="L246" s="57"/>
    </row>
    <row r="247" spans="1:12">
      <c r="A247" s="54" t="s">
        <v>75</v>
      </c>
      <c r="B247" s="54" t="s">
        <v>122</v>
      </c>
      <c r="C247" s="54">
        <v>21</v>
      </c>
      <c r="D247" s="53">
        <v>3446768506</v>
      </c>
      <c r="E247" s="53">
        <v>3563964133</v>
      </c>
      <c r="F247" s="53">
        <v>-117195627</v>
      </c>
      <c r="G247" s="53">
        <v>7010732639</v>
      </c>
      <c r="K247" s="57"/>
      <c r="L247" s="57"/>
    </row>
    <row r="248" spans="1:12">
      <c r="A248" s="54" t="s">
        <v>74</v>
      </c>
      <c r="B248" s="54" t="s">
        <v>133</v>
      </c>
      <c r="C248" s="54">
        <v>23</v>
      </c>
      <c r="D248" s="53">
        <v>4667111246</v>
      </c>
      <c r="E248" s="53">
        <v>4437499584</v>
      </c>
      <c r="F248" s="53">
        <v>229611662</v>
      </c>
      <c r="G248" s="53">
        <v>9104610830</v>
      </c>
      <c r="K248" s="57"/>
      <c r="L248" s="57"/>
    </row>
    <row r="249" spans="1:12">
      <c r="A249" s="54" t="s">
        <v>74</v>
      </c>
      <c r="B249" s="54" t="s">
        <v>132</v>
      </c>
      <c r="C249" s="54">
        <v>20</v>
      </c>
      <c r="D249" s="53">
        <v>3996446244</v>
      </c>
      <c r="E249" s="53">
        <v>4527405280</v>
      </c>
      <c r="F249" s="53">
        <v>-530959036</v>
      </c>
      <c r="G249" s="53">
        <v>8523851524</v>
      </c>
      <c r="K249" s="57"/>
      <c r="L249" s="57"/>
    </row>
    <row r="250" spans="1:12">
      <c r="A250" s="54" t="s">
        <v>74</v>
      </c>
      <c r="B250" s="54" t="s">
        <v>131</v>
      </c>
      <c r="C250" s="54">
        <v>20</v>
      </c>
      <c r="D250" s="53">
        <v>4298685972</v>
      </c>
      <c r="E250" s="53">
        <v>4449310431</v>
      </c>
      <c r="F250" s="53">
        <v>-150624459</v>
      </c>
      <c r="G250" s="53">
        <v>8747996403</v>
      </c>
      <c r="K250" s="57"/>
      <c r="L250" s="57"/>
    </row>
    <row r="251" spans="1:12">
      <c r="A251" s="54" t="s">
        <v>74</v>
      </c>
      <c r="B251" s="54" t="s">
        <v>130</v>
      </c>
      <c r="C251" s="54">
        <v>21</v>
      </c>
      <c r="D251" s="53">
        <v>4178479790</v>
      </c>
      <c r="E251" s="53">
        <v>4229998024</v>
      </c>
      <c r="F251" s="53">
        <v>-51518234</v>
      </c>
      <c r="G251" s="53">
        <v>8408477814</v>
      </c>
      <c r="K251" s="57"/>
      <c r="L251" s="57"/>
    </row>
    <row r="252" spans="1:12">
      <c r="A252" s="54" t="s">
        <v>74</v>
      </c>
      <c r="B252" s="54" t="s">
        <v>129</v>
      </c>
      <c r="C252" s="54">
        <v>22</v>
      </c>
      <c r="D252" s="53">
        <v>4266851497</v>
      </c>
      <c r="E252" s="53">
        <v>4458078355</v>
      </c>
      <c r="F252" s="53">
        <v>-191226858</v>
      </c>
      <c r="G252" s="53">
        <v>8724929852</v>
      </c>
      <c r="K252" s="57"/>
      <c r="L252" s="57"/>
    </row>
    <row r="253" spans="1:12">
      <c r="A253" s="54" t="s">
        <v>74</v>
      </c>
      <c r="B253" s="54" t="s">
        <v>128</v>
      </c>
      <c r="C253" s="54">
        <v>22</v>
      </c>
      <c r="D253" s="53">
        <v>4112429031</v>
      </c>
      <c r="E253" s="53">
        <v>4024295455</v>
      </c>
      <c r="F253" s="53">
        <v>88133576</v>
      </c>
      <c r="G253" s="53">
        <v>8136724486</v>
      </c>
      <c r="K253" s="57"/>
      <c r="L253" s="57"/>
    </row>
    <row r="254" spans="1:12">
      <c r="A254" s="54" t="s">
        <v>74</v>
      </c>
      <c r="B254" s="54" t="s">
        <v>127</v>
      </c>
      <c r="C254" s="54">
        <v>21</v>
      </c>
      <c r="D254" s="53">
        <v>4304074451</v>
      </c>
      <c r="E254" s="53">
        <v>4456072714</v>
      </c>
      <c r="F254" s="53">
        <v>-151998263</v>
      </c>
      <c r="G254" s="53">
        <v>8760147165</v>
      </c>
      <c r="K254" s="57"/>
      <c r="L254" s="57"/>
    </row>
    <row r="255" spans="1:12">
      <c r="A255" s="54" t="s">
        <v>74</v>
      </c>
      <c r="B255" s="54" t="s">
        <v>126</v>
      </c>
      <c r="C255" s="54">
        <v>21</v>
      </c>
      <c r="D255" s="53">
        <v>4382344317</v>
      </c>
      <c r="E255" s="53">
        <v>4082515486</v>
      </c>
      <c r="F255" s="53">
        <v>299828831</v>
      </c>
      <c r="G255" s="53">
        <v>8464859803</v>
      </c>
      <c r="K255" s="57"/>
      <c r="L255" s="57"/>
    </row>
    <row r="256" spans="1:12">
      <c r="A256" s="54" t="s">
        <v>74</v>
      </c>
      <c r="B256" s="54" t="s">
        <v>125</v>
      </c>
      <c r="C256" s="54">
        <v>20</v>
      </c>
      <c r="D256" s="53">
        <v>3701836009</v>
      </c>
      <c r="E256" s="53">
        <v>3668047437</v>
      </c>
      <c r="F256" s="53">
        <v>33788572</v>
      </c>
      <c r="G256" s="53">
        <v>7369883446</v>
      </c>
      <c r="K256" s="57"/>
      <c r="L256" s="57"/>
    </row>
    <row r="257" spans="1:12">
      <c r="A257" s="54" t="s">
        <v>74</v>
      </c>
      <c r="B257" s="54" t="s">
        <v>124</v>
      </c>
      <c r="C257" s="54">
        <v>23</v>
      </c>
      <c r="D257" s="53">
        <v>3825933128</v>
      </c>
      <c r="E257" s="53">
        <v>4044954471</v>
      </c>
      <c r="F257" s="53">
        <v>-219021343</v>
      </c>
      <c r="G257" s="53">
        <v>7870887599</v>
      </c>
      <c r="K257" s="57"/>
      <c r="L257" s="57"/>
    </row>
    <row r="258" spans="1:12">
      <c r="A258" s="54" t="s">
        <v>74</v>
      </c>
      <c r="B258" s="54" t="s">
        <v>123</v>
      </c>
      <c r="C258" s="54">
        <v>18</v>
      </c>
      <c r="D258" s="53">
        <v>3264023488</v>
      </c>
      <c r="E258" s="53">
        <v>3146813676</v>
      </c>
      <c r="F258" s="53">
        <v>117209812</v>
      </c>
      <c r="G258" s="53">
        <v>6410837164</v>
      </c>
      <c r="K258" s="57"/>
      <c r="L258" s="57"/>
    </row>
    <row r="259" spans="1:12">
      <c r="A259" s="54" t="s">
        <v>74</v>
      </c>
      <c r="B259" s="54" t="s">
        <v>122</v>
      </c>
      <c r="C259" s="54">
        <v>20</v>
      </c>
      <c r="D259" s="53">
        <v>2947694137</v>
      </c>
      <c r="E259" s="53">
        <v>3656653414</v>
      </c>
      <c r="F259" s="53">
        <v>-708959277</v>
      </c>
      <c r="G259" s="53">
        <v>6604347551</v>
      </c>
      <c r="K259" s="57"/>
      <c r="L259" s="57"/>
    </row>
    <row r="260" spans="1:12">
      <c r="A260" s="54" t="s">
        <v>73</v>
      </c>
      <c r="B260" s="54" t="s">
        <v>133</v>
      </c>
      <c r="C260" s="54">
        <v>22</v>
      </c>
      <c r="D260" s="53">
        <v>3940827831</v>
      </c>
      <c r="E260" s="53">
        <v>4442939021</v>
      </c>
      <c r="F260" s="53">
        <v>-502111190</v>
      </c>
      <c r="G260" s="53">
        <v>8383766852</v>
      </c>
      <c r="K260" s="57"/>
      <c r="L260" s="57"/>
    </row>
    <row r="261" spans="1:12">
      <c r="A261" s="54" t="s">
        <v>73</v>
      </c>
      <c r="B261" s="54" t="s">
        <v>132</v>
      </c>
      <c r="C261" s="54">
        <v>20</v>
      </c>
      <c r="D261" s="53">
        <v>3698225717</v>
      </c>
      <c r="E261" s="53">
        <v>4723126840</v>
      </c>
      <c r="F261" s="53">
        <v>-1024901123</v>
      </c>
      <c r="G261" s="53">
        <v>8421352557</v>
      </c>
      <c r="K261" s="57"/>
      <c r="L261" s="57"/>
    </row>
    <row r="262" spans="1:12">
      <c r="A262" s="54" t="s">
        <v>73</v>
      </c>
      <c r="B262" s="54" t="s">
        <v>131</v>
      </c>
      <c r="C262" s="54">
        <v>21</v>
      </c>
      <c r="D262" s="53">
        <v>4010526061</v>
      </c>
      <c r="E262" s="53">
        <v>5441507310</v>
      </c>
      <c r="F262" s="53">
        <v>-1430981249</v>
      </c>
      <c r="G262" s="53">
        <v>9452033371</v>
      </c>
      <c r="K262" s="57"/>
      <c r="L262" s="57"/>
    </row>
    <row r="263" spans="1:12">
      <c r="A263" s="54" t="s">
        <v>73</v>
      </c>
      <c r="B263" s="54" t="s">
        <v>130</v>
      </c>
      <c r="C263" s="54">
        <v>21</v>
      </c>
      <c r="D263" s="53">
        <v>4527631631</v>
      </c>
      <c r="E263" s="53">
        <v>5720850382</v>
      </c>
      <c r="F263" s="53">
        <v>-1193218751</v>
      </c>
      <c r="G263" s="53">
        <v>10248482013</v>
      </c>
      <c r="K263" s="57"/>
      <c r="L263" s="57"/>
    </row>
    <row r="264" spans="1:12">
      <c r="A264" s="54" t="s">
        <v>73</v>
      </c>
      <c r="B264" s="54" t="s">
        <v>129</v>
      </c>
      <c r="C264" s="54">
        <v>21</v>
      </c>
      <c r="D264" s="53">
        <v>3978706756</v>
      </c>
      <c r="E264" s="53">
        <v>4142618247</v>
      </c>
      <c r="F264" s="53">
        <v>-163911491</v>
      </c>
      <c r="G264" s="53">
        <v>8121325003</v>
      </c>
      <c r="K264" s="57"/>
      <c r="L264" s="57"/>
    </row>
    <row r="265" spans="1:12">
      <c r="A265" s="54" t="s">
        <v>73</v>
      </c>
      <c r="B265" s="54" t="s">
        <v>128</v>
      </c>
      <c r="C265" s="54">
        <v>23</v>
      </c>
      <c r="D265" s="53">
        <v>4966901159</v>
      </c>
      <c r="E265" s="53">
        <v>5388906387</v>
      </c>
      <c r="F265" s="53">
        <v>-422005228</v>
      </c>
      <c r="G265" s="53">
        <v>10355807546</v>
      </c>
      <c r="K265" s="57"/>
      <c r="L265" s="57"/>
    </row>
    <row r="266" spans="1:12">
      <c r="A266" s="54" t="s">
        <v>73</v>
      </c>
      <c r="B266" s="54" t="s">
        <v>127</v>
      </c>
      <c r="C266" s="54">
        <v>21</v>
      </c>
      <c r="D266" s="53">
        <v>4881133088</v>
      </c>
      <c r="E266" s="53">
        <v>4687208822</v>
      </c>
      <c r="F266" s="53">
        <v>193924266</v>
      </c>
      <c r="G266" s="53">
        <v>9568341910</v>
      </c>
      <c r="K266" s="57"/>
      <c r="L266" s="57"/>
    </row>
    <row r="267" spans="1:12">
      <c r="A267" s="54" t="s">
        <v>73</v>
      </c>
      <c r="B267" s="54" t="s">
        <v>126</v>
      </c>
      <c r="C267" s="54">
        <v>20</v>
      </c>
      <c r="D267" s="53">
        <v>4608298209</v>
      </c>
      <c r="E267" s="53">
        <v>4724393982</v>
      </c>
      <c r="F267" s="53">
        <v>-116095773</v>
      </c>
      <c r="G267" s="53">
        <v>9332692191</v>
      </c>
      <c r="K267" s="57"/>
      <c r="L267" s="57"/>
    </row>
    <row r="268" spans="1:12">
      <c r="A268" s="54" t="s">
        <v>73</v>
      </c>
      <c r="B268" s="54" t="s">
        <v>125</v>
      </c>
      <c r="C268" s="54">
        <v>20</v>
      </c>
      <c r="D268" s="53">
        <v>4573738237</v>
      </c>
      <c r="E268" s="53">
        <v>4615493237</v>
      </c>
      <c r="F268" s="53">
        <v>-41755000</v>
      </c>
      <c r="G268" s="53">
        <v>9189231474</v>
      </c>
      <c r="K268" s="57"/>
      <c r="L268" s="57"/>
    </row>
    <row r="269" spans="1:12">
      <c r="A269" s="54" t="s">
        <v>73</v>
      </c>
      <c r="B269" s="54" t="s">
        <v>124</v>
      </c>
      <c r="C269" s="54">
        <v>22</v>
      </c>
      <c r="D269" s="53">
        <v>4270735544</v>
      </c>
      <c r="E269" s="53">
        <v>5155825944</v>
      </c>
      <c r="F269" s="53">
        <v>-885090400</v>
      </c>
      <c r="G269" s="53">
        <v>9426561488</v>
      </c>
      <c r="K269" s="57"/>
      <c r="L269" s="57"/>
    </row>
    <row r="270" spans="1:12">
      <c r="A270" s="54" t="s">
        <v>73</v>
      </c>
      <c r="B270" s="54" t="s">
        <v>123</v>
      </c>
      <c r="C270" s="54">
        <v>18</v>
      </c>
      <c r="D270" s="53">
        <v>3712105426</v>
      </c>
      <c r="E270" s="53">
        <v>3931179375</v>
      </c>
      <c r="F270" s="53">
        <v>-219073949</v>
      </c>
      <c r="G270" s="53">
        <v>7643284801</v>
      </c>
      <c r="K270" s="57"/>
      <c r="L270" s="57"/>
    </row>
    <row r="271" spans="1:12">
      <c r="A271" s="54" t="s">
        <v>73</v>
      </c>
      <c r="B271" s="54" t="s">
        <v>122</v>
      </c>
      <c r="C271" s="54">
        <v>21</v>
      </c>
      <c r="D271" s="53">
        <v>3907773890</v>
      </c>
      <c r="E271" s="53">
        <v>4622857964</v>
      </c>
      <c r="F271" s="53">
        <v>-715084074</v>
      </c>
      <c r="G271" s="53">
        <v>8530631854</v>
      </c>
      <c r="K271" s="57"/>
      <c r="L271" s="57"/>
    </row>
    <row r="272" spans="1:12">
      <c r="A272" s="54" t="s">
        <v>72</v>
      </c>
      <c r="B272" s="54" t="s">
        <v>133</v>
      </c>
      <c r="C272" s="54">
        <v>22</v>
      </c>
      <c r="D272" s="53">
        <v>4528699520</v>
      </c>
      <c r="E272" s="53">
        <v>5276174541</v>
      </c>
      <c r="F272" s="53">
        <v>-747475021</v>
      </c>
      <c r="G272" s="53">
        <v>9804874061</v>
      </c>
      <c r="K272" s="57"/>
      <c r="L272" s="57"/>
    </row>
    <row r="273" spans="1:12">
      <c r="A273" s="54" t="s">
        <v>72</v>
      </c>
      <c r="B273" s="54" t="s">
        <v>132</v>
      </c>
      <c r="C273" s="54">
        <v>20</v>
      </c>
      <c r="D273" s="53">
        <v>3972863432</v>
      </c>
      <c r="E273" s="53">
        <v>5243733051</v>
      </c>
      <c r="F273" s="53">
        <v>-1270869619</v>
      </c>
      <c r="G273" s="53">
        <v>9216596483</v>
      </c>
      <c r="K273" s="57"/>
      <c r="L273" s="57"/>
    </row>
    <row r="274" spans="1:12">
      <c r="A274" s="54" t="s">
        <v>72</v>
      </c>
      <c r="B274" s="54" t="s">
        <v>131</v>
      </c>
      <c r="C274" s="54">
        <v>23</v>
      </c>
      <c r="D274" s="53">
        <v>4785884731</v>
      </c>
      <c r="E274" s="53">
        <v>5624797022</v>
      </c>
      <c r="F274" s="53">
        <v>-838912291</v>
      </c>
      <c r="G274" s="53">
        <v>10410681753</v>
      </c>
      <c r="K274" s="57"/>
      <c r="L274" s="57"/>
    </row>
    <row r="275" spans="1:12">
      <c r="A275" s="54" t="s">
        <v>72</v>
      </c>
      <c r="B275" s="54" t="s">
        <v>130</v>
      </c>
      <c r="C275" s="54">
        <v>22</v>
      </c>
      <c r="D275" s="53">
        <v>4584627988</v>
      </c>
      <c r="E275" s="53">
        <v>5406996428</v>
      </c>
      <c r="F275" s="53">
        <v>-822368440</v>
      </c>
      <c r="G275" s="53">
        <v>9991624416</v>
      </c>
      <c r="K275" s="57"/>
      <c r="L275" s="57"/>
    </row>
    <row r="276" spans="1:12">
      <c r="A276" s="54" t="s">
        <v>72</v>
      </c>
      <c r="B276" s="54" t="s">
        <v>129</v>
      </c>
      <c r="C276" s="54">
        <v>21</v>
      </c>
      <c r="D276" s="53">
        <v>5071719487</v>
      </c>
      <c r="E276" s="53">
        <v>5344127158</v>
      </c>
      <c r="F276" s="53">
        <v>-272407671</v>
      </c>
      <c r="G276" s="53">
        <v>10415846645</v>
      </c>
      <c r="K276" s="57"/>
      <c r="L276" s="57"/>
    </row>
    <row r="277" spans="1:12">
      <c r="A277" s="54" t="s">
        <v>72</v>
      </c>
      <c r="B277" s="54" t="s">
        <v>128</v>
      </c>
      <c r="C277" s="54">
        <v>23</v>
      </c>
      <c r="D277" s="53">
        <v>5235223160</v>
      </c>
      <c r="E277" s="53">
        <v>5763101187</v>
      </c>
      <c r="F277" s="53">
        <v>-527878027</v>
      </c>
      <c r="G277" s="53">
        <v>10998324347</v>
      </c>
      <c r="K277" s="57"/>
      <c r="L277" s="57"/>
    </row>
    <row r="278" spans="1:12">
      <c r="A278" s="54" t="s">
        <v>72</v>
      </c>
      <c r="B278" s="54" t="s">
        <v>127</v>
      </c>
      <c r="C278" s="54">
        <v>21</v>
      </c>
      <c r="D278" s="53">
        <v>4841600876</v>
      </c>
      <c r="E278" s="53">
        <v>5181643427</v>
      </c>
      <c r="F278" s="53">
        <v>-340042551</v>
      </c>
      <c r="G278" s="53">
        <v>10023244303</v>
      </c>
      <c r="K278" s="57"/>
      <c r="L278" s="57"/>
    </row>
    <row r="279" spans="1:12">
      <c r="A279" s="54" t="s">
        <v>72</v>
      </c>
      <c r="B279" s="54" t="s">
        <v>126</v>
      </c>
      <c r="C279" s="54">
        <v>20</v>
      </c>
      <c r="D279" s="53">
        <v>4654892460</v>
      </c>
      <c r="E279" s="53">
        <v>4700069337</v>
      </c>
      <c r="F279" s="53">
        <v>-45176877</v>
      </c>
      <c r="G279" s="53">
        <v>9354961797</v>
      </c>
      <c r="K279" s="57"/>
      <c r="L279" s="57"/>
    </row>
    <row r="280" spans="1:12">
      <c r="A280" s="54" t="s">
        <v>72</v>
      </c>
      <c r="B280" s="54" t="s">
        <v>125</v>
      </c>
      <c r="C280" s="54">
        <v>21</v>
      </c>
      <c r="D280" s="53">
        <v>4624157101</v>
      </c>
      <c r="E280" s="53">
        <v>5500860548</v>
      </c>
      <c r="F280" s="53">
        <v>-876703447</v>
      </c>
      <c r="G280" s="53">
        <v>10125017649</v>
      </c>
      <c r="K280" s="57"/>
      <c r="L280" s="57"/>
    </row>
    <row r="281" spans="1:12">
      <c r="A281" s="54" t="s">
        <v>72</v>
      </c>
      <c r="B281" s="54" t="s">
        <v>124</v>
      </c>
      <c r="C281" s="54">
        <v>20</v>
      </c>
      <c r="D281" s="53">
        <v>3824075802</v>
      </c>
      <c r="E281" s="53">
        <v>4704122593</v>
      </c>
      <c r="F281" s="53">
        <v>-880046791</v>
      </c>
      <c r="G281" s="53">
        <v>8528198395</v>
      </c>
      <c r="K281" s="57"/>
      <c r="L281" s="57"/>
    </row>
    <row r="282" spans="1:12">
      <c r="A282" s="54" t="s">
        <v>72</v>
      </c>
      <c r="B282" s="54" t="s">
        <v>123</v>
      </c>
      <c r="C282" s="54">
        <v>18</v>
      </c>
      <c r="D282" s="53">
        <v>3142779857</v>
      </c>
      <c r="E282" s="53">
        <v>4235121567</v>
      </c>
      <c r="F282" s="53">
        <v>-1092341710</v>
      </c>
      <c r="G282" s="53">
        <v>7377901424</v>
      </c>
      <c r="K282" s="57"/>
      <c r="L282" s="57"/>
    </row>
    <row r="283" spans="1:12">
      <c r="A283" s="54" t="s">
        <v>72</v>
      </c>
      <c r="B283" s="54" t="s">
        <v>122</v>
      </c>
      <c r="C283" s="54">
        <v>22</v>
      </c>
      <c r="D283" s="53">
        <v>3680971118</v>
      </c>
      <c r="E283" s="53">
        <v>2504093419</v>
      </c>
      <c r="F283" s="53">
        <v>1176877699</v>
      </c>
      <c r="G283" s="53">
        <v>6185064537</v>
      </c>
      <c r="K283" s="57"/>
      <c r="L283" s="57"/>
    </row>
    <row r="284" spans="1:12">
      <c r="A284" s="54" t="s">
        <v>71</v>
      </c>
      <c r="B284" s="54" t="s">
        <v>133</v>
      </c>
      <c r="C284" s="54"/>
      <c r="D284" s="53">
        <v>3789398623</v>
      </c>
      <c r="E284" s="53">
        <v>5634678013</v>
      </c>
      <c r="F284" s="53">
        <v>-1845279390</v>
      </c>
      <c r="G284" s="53">
        <v>9424076636</v>
      </c>
      <c r="K284" s="57"/>
      <c r="L284" s="57"/>
    </row>
    <row r="285" spans="1:12">
      <c r="A285" s="54" t="s">
        <v>71</v>
      </c>
      <c r="B285" s="54" t="s">
        <v>132</v>
      </c>
      <c r="C285" s="54"/>
      <c r="D285" s="53">
        <v>3911558859</v>
      </c>
      <c r="E285" s="53">
        <v>4755666572</v>
      </c>
      <c r="F285" s="53">
        <v>-844107713</v>
      </c>
      <c r="G285" s="53">
        <v>8667225431</v>
      </c>
      <c r="K285" s="57"/>
      <c r="L285" s="57"/>
    </row>
    <row r="286" spans="1:12">
      <c r="A286" s="54" t="s">
        <v>71</v>
      </c>
      <c r="B286" s="54" t="s">
        <v>131</v>
      </c>
      <c r="C286" s="54"/>
      <c r="D286" s="53">
        <v>4187927360</v>
      </c>
      <c r="E286" s="53">
        <v>5496716406</v>
      </c>
      <c r="F286" s="53">
        <v>-1308789046</v>
      </c>
      <c r="G286" s="53">
        <v>9684643766</v>
      </c>
      <c r="K286" s="57"/>
      <c r="L286" s="57"/>
    </row>
    <row r="287" spans="1:12">
      <c r="A287" s="54" t="s">
        <v>71</v>
      </c>
      <c r="B287" s="54" t="s">
        <v>130</v>
      </c>
      <c r="C287" s="54"/>
      <c r="D287" s="53">
        <v>4115239467</v>
      </c>
      <c r="E287" s="53">
        <v>4748326554</v>
      </c>
      <c r="F287" s="53">
        <v>-633087087</v>
      </c>
      <c r="G287" s="53">
        <v>8863566021</v>
      </c>
      <c r="K287" s="57"/>
      <c r="L287" s="57"/>
    </row>
    <row r="288" spans="1:12">
      <c r="A288" s="54" t="s">
        <v>71</v>
      </c>
      <c r="B288" s="54" t="s">
        <v>129</v>
      </c>
      <c r="C288" s="54"/>
      <c r="D288" s="53">
        <v>4380857474</v>
      </c>
      <c r="E288" s="53">
        <v>4661593905</v>
      </c>
      <c r="F288" s="53">
        <v>-280736431</v>
      </c>
      <c r="G288" s="53">
        <v>9042451379</v>
      </c>
      <c r="K288" s="57"/>
      <c r="L288" s="57"/>
    </row>
    <row r="289" spans="1:12">
      <c r="A289" s="54" t="s">
        <v>71</v>
      </c>
      <c r="B289" s="54" t="s">
        <v>128</v>
      </c>
      <c r="C289" s="54"/>
      <c r="D289" s="53">
        <v>4458942508</v>
      </c>
      <c r="E289" s="53">
        <v>4806883178</v>
      </c>
      <c r="F289" s="53">
        <v>-347940670</v>
      </c>
      <c r="G289" s="53">
        <v>9265825686</v>
      </c>
      <c r="K289" s="57"/>
      <c r="L289" s="57"/>
    </row>
    <row r="290" spans="1:12">
      <c r="A290" s="54" t="s">
        <v>71</v>
      </c>
      <c r="B290" s="54" t="s">
        <v>127</v>
      </c>
      <c r="C290" s="54"/>
      <c r="D290" s="53">
        <v>3839945609</v>
      </c>
      <c r="E290" s="53">
        <v>4167947665</v>
      </c>
      <c r="F290" s="53">
        <v>-328002056</v>
      </c>
      <c r="G290" s="53">
        <v>8007893274</v>
      </c>
      <c r="K290" s="57"/>
      <c r="L290" s="57"/>
    </row>
    <row r="291" spans="1:12">
      <c r="A291" s="54" t="s">
        <v>71</v>
      </c>
      <c r="B291" s="54" t="s">
        <v>126</v>
      </c>
      <c r="C291" s="54"/>
      <c r="D291" s="53">
        <v>4505748028</v>
      </c>
      <c r="E291" s="53">
        <v>4249152517</v>
      </c>
      <c r="F291" s="53">
        <v>256595511</v>
      </c>
      <c r="G291" s="53">
        <v>8754900545</v>
      </c>
      <c r="K291" s="57"/>
      <c r="L291" s="57"/>
    </row>
    <row r="292" spans="1:12">
      <c r="A292" s="54" t="s">
        <v>71</v>
      </c>
      <c r="B292" s="54" t="s">
        <v>125</v>
      </c>
      <c r="C292" s="54"/>
      <c r="D292" s="53">
        <v>4271322377</v>
      </c>
      <c r="E292" s="53">
        <v>4073777083</v>
      </c>
      <c r="F292" s="53">
        <v>197545294</v>
      </c>
      <c r="G292" s="53">
        <v>8345099460</v>
      </c>
      <c r="K292" s="57"/>
      <c r="L292" s="57"/>
    </row>
    <row r="293" spans="1:12">
      <c r="A293" s="54" t="s">
        <v>71</v>
      </c>
      <c r="B293" s="54" t="s">
        <v>124</v>
      </c>
      <c r="C293" s="54"/>
      <c r="D293" s="53">
        <v>3408143883</v>
      </c>
      <c r="E293" s="53">
        <v>3876447215</v>
      </c>
      <c r="F293" s="53">
        <v>-468303332</v>
      </c>
      <c r="G293" s="53">
        <v>7284591098</v>
      </c>
      <c r="K293" s="57"/>
      <c r="L293" s="57"/>
    </row>
    <row r="294" spans="1:12">
      <c r="A294" s="54" t="s">
        <v>71</v>
      </c>
      <c r="B294" s="54" t="s">
        <v>123</v>
      </c>
      <c r="C294" s="54"/>
      <c r="D294" s="53">
        <v>3404705497</v>
      </c>
      <c r="E294" s="53">
        <v>3434791032</v>
      </c>
      <c r="F294" s="53">
        <v>-30085535</v>
      </c>
      <c r="G294" s="53">
        <v>6839496529</v>
      </c>
      <c r="K294" s="57"/>
      <c r="L294" s="57"/>
    </row>
    <row r="295" spans="1:12">
      <c r="A295" s="54" t="s">
        <v>71</v>
      </c>
      <c r="B295" s="54" t="s">
        <v>122</v>
      </c>
      <c r="C295" s="54"/>
      <c r="D295" s="53">
        <v>3472938473</v>
      </c>
      <c r="E295" s="53">
        <v>3439787016</v>
      </c>
      <c r="F295" s="53">
        <v>33151457</v>
      </c>
      <c r="G295" s="53">
        <v>6912725489</v>
      </c>
      <c r="K295" s="57"/>
      <c r="L295" s="57"/>
    </row>
    <row r="296" spans="1:12">
      <c r="A296" s="54" t="s">
        <v>70</v>
      </c>
      <c r="B296" s="54" t="s">
        <v>133</v>
      </c>
      <c r="C296" s="54"/>
      <c r="D296" s="53">
        <v>3875041979</v>
      </c>
      <c r="E296" s="53">
        <v>3932293162</v>
      </c>
      <c r="F296" s="53">
        <v>-57251183</v>
      </c>
      <c r="G296" s="53">
        <v>7807335141</v>
      </c>
      <c r="K296" s="57"/>
      <c r="L296" s="57"/>
    </row>
    <row r="297" spans="1:12">
      <c r="A297" s="54" t="s">
        <v>70</v>
      </c>
      <c r="B297" s="54" t="s">
        <v>132</v>
      </c>
      <c r="C297" s="54"/>
      <c r="D297" s="53">
        <v>4047844579</v>
      </c>
      <c r="E297" s="53">
        <v>4136940625</v>
      </c>
      <c r="F297" s="53">
        <v>-89096046</v>
      </c>
      <c r="G297" s="53">
        <v>8184785204</v>
      </c>
      <c r="K297" s="57"/>
      <c r="L297" s="57"/>
    </row>
    <row r="298" spans="1:12">
      <c r="A298" s="54" t="s">
        <v>70</v>
      </c>
      <c r="B298" s="54" t="s">
        <v>131</v>
      </c>
      <c r="C298" s="54"/>
      <c r="D298" s="53">
        <v>4405190260</v>
      </c>
      <c r="E298" s="53">
        <v>4076040237</v>
      </c>
      <c r="F298" s="53">
        <v>329150023</v>
      </c>
      <c r="G298" s="53">
        <v>8481230497</v>
      </c>
      <c r="K298" s="57"/>
      <c r="L298" s="57"/>
    </row>
    <row r="299" spans="1:12">
      <c r="A299" s="54" t="s">
        <v>70</v>
      </c>
      <c r="B299" s="54" t="s">
        <v>130</v>
      </c>
      <c r="C299" s="54"/>
      <c r="D299" s="53">
        <v>4166886329</v>
      </c>
      <c r="E299" s="53">
        <v>3687438016</v>
      </c>
      <c r="F299" s="53">
        <v>479448313</v>
      </c>
      <c r="G299" s="53">
        <v>7854324345</v>
      </c>
      <c r="K299" s="57"/>
      <c r="L299" s="57"/>
    </row>
    <row r="300" spans="1:12">
      <c r="A300" s="54" t="s">
        <v>70</v>
      </c>
      <c r="B300" s="54" t="s">
        <v>129</v>
      </c>
      <c r="C300" s="54"/>
      <c r="D300" s="53">
        <v>4558093534</v>
      </c>
      <c r="E300" s="53">
        <v>4461347220</v>
      </c>
      <c r="F300" s="53">
        <v>96746314</v>
      </c>
      <c r="G300" s="53">
        <v>9019440754</v>
      </c>
      <c r="K300" s="57"/>
      <c r="L300" s="57"/>
    </row>
    <row r="301" spans="1:12">
      <c r="A301" s="54" t="s">
        <v>70</v>
      </c>
      <c r="B301" s="54" t="s">
        <v>128</v>
      </c>
      <c r="C301" s="54"/>
      <c r="D301" s="53">
        <v>4004041602</v>
      </c>
      <c r="E301" s="53">
        <v>4002873561</v>
      </c>
      <c r="F301" s="53">
        <v>1168041</v>
      </c>
      <c r="G301" s="53">
        <v>8006915163</v>
      </c>
      <c r="K301" s="57"/>
      <c r="L301" s="57"/>
    </row>
    <row r="302" spans="1:12">
      <c r="A302" s="54" t="s">
        <v>70</v>
      </c>
      <c r="B302" s="54" t="s">
        <v>127</v>
      </c>
      <c r="C302" s="54"/>
      <c r="D302" s="53">
        <v>4119904081</v>
      </c>
      <c r="E302" s="53">
        <v>4896576559</v>
      </c>
      <c r="F302" s="53">
        <v>-776672478</v>
      </c>
      <c r="G302" s="53">
        <v>9016480640</v>
      </c>
      <c r="K302" s="57"/>
      <c r="L302" s="57"/>
    </row>
    <row r="303" spans="1:12">
      <c r="A303" s="54" t="s">
        <v>70</v>
      </c>
      <c r="B303" s="54" t="s">
        <v>126</v>
      </c>
      <c r="C303" s="54"/>
      <c r="D303" s="53">
        <v>4204778920</v>
      </c>
      <c r="E303" s="53">
        <v>4897139765</v>
      </c>
      <c r="F303" s="53">
        <v>-692360845</v>
      </c>
      <c r="G303" s="53">
        <v>9101918685</v>
      </c>
      <c r="K303" s="57"/>
      <c r="L303" s="57"/>
    </row>
    <row r="304" spans="1:12">
      <c r="A304" s="54" t="s">
        <v>70</v>
      </c>
      <c r="B304" s="54" t="s">
        <v>125</v>
      </c>
      <c r="C304" s="54"/>
      <c r="D304" s="53">
        <v>3393925048</v>
      </c>
      <c r="E304" s="53">
        <v>3863499716</v>
      </c>
      <c r="F304" s="53">
        <v>-469574668</v>
      </c>
      <c r="G304" s="53">
        <v>7257424764</v>
      </c>
      <c r="K304" s="57"/>
      <c r="L304" s="57"/>
    </row>
    <row r="305" spans="1:12">
      <c r="A305" s="54" t="s">
        <v>70</v>
      </c>
      <c r="B305" s="54" t="s">
        <v>124</v>
      </c>
      <c r="C305" s="54"/>
      <c r="D305" s="53">
        <v>3798681210</v>
      </c>
      <c r="E305" s="53">
        <v>4721391753</v>
      </c>
      <c r="F305" s="53">
        <v>-922710543</v>
      </c>
      <c r="G305" s="53">
        <v>8520072963</v>
      </c>
      <c r="K305" s="57"/>
      <c r="L305" s="57"/>
    </row>
    <row r="306" spans="1:12">
      <c r="A306" s="54" t="s">
        <v>70</v>
      </c>
      <c r="B306" s="54" t="s">
        <v>123</v>
      </c>
      <c r="C306" s="54"/>
      <c r="D306" s="53">
        <v>2951705224</v>
      </c>
      <c r="E306" s="53">
        <v>4012483902</v>
      </c>
      <c r="F306" s="53">
        <v>-1060778678</v>
      </c>
      <c r="G306" s="53">
        <v>6964189126</v>
      </c>
      <c r="K306" s="57"/>
      <c r="L306" s="57"/>
    </row>
    <row r="307" spans="1:12">
      <c r="A307" s="54" t="s">
        <v>70</v>
      </c>
      <c r="B307" s="54" t="s">
        <v>122</v>
      </c>
      <c r="C307" s="54"/>
      <c r="D307" s="53">
        <v>2980189648</v>
      </c>
      <c r="E307" s="53">
        <v>3283871691</v>
      </c>
      <c r="F307" s="53">
        <v>-303682043</v>
      </c>
      <c r="G307" s="53">
        <v>6264061339</v>
      </c>
      <c r="K307" s="57"/>
      <c r="L307" s="57"/>
    </row>
    <row r="308" spans="1:12">
      <c r="A308" s="54" t="s">
        <v>69</v>
      </c>
      <c r="B308" s="54" t="s">
        <v>133</v>
      </c>
      <c r="C308" s="54"/>
      <c r="D308" s="53">
        <v>3713547632</v>
      </c>
      <c r="E308" s="53">
        <v>4523371403</v>
      </c>
      <c r="F308" s="53">
        <v>-809823771</v>
      </c>
      <c r="G308" s="53">
        <v>8236919035</v>
      </c>
      <c r="K308" s="57"/>
      <c r="L308" s="57"/>
    </row>
    <row r="309" spans="1:12">
      <c r="A309" s="54" t="s">
        <v>69</v>
      </c>
      <c r="B309" s="54" t="s">
        <v>132</v>
      </c>
      <c r="C309" s="54"/>
      <c r="D309" s="53">
        <v>3706207709</v>
      </c>
      <c r="E309" s="53">
        <v>4114517725</v>
      </c>
      <c r="F309" s="53">
        <v>-408310016</v>
      </c>
      <c r="G309" s="53">
        <v>7820725434</v>
      </c>
      <c r="K309" s="57"/>
      <c r="L309" s="57"/>
    </row>
    <row r="310" spans="1:12">
      <c r="A310" s="54" t="s">
        <v>69</v>
      </c>
      <c r="B310" s="54" t="s">
        <v>131</v>
      </c>
      <c r="C310" s="54"/>
      <c r="D310" s="53">
        <v>3842498153</v>
      </c>
      <c r="E310" s="53">
        <v>3186329072</v>
      </c>
      <c r="F310" s="53">
        <v>656169081</v>
      </c>
      <c r="G310" s="53">
        <v>7028827225</v>
      </c>
      <c r="K310" s="57"/>
      <c r="L310" s="57"/>
    </row>
    <row r="311" spans="1:12">
      <c r="A311" s="54" t="s">
        <v>69</v>
      </c>
      <c r="B311" s="54" t="s">
        <v>130</v>
      </c>
      <c r="C311" s="54"/>
      <c r="D311" s="53">
        <v>4162083280</v>
      </c>
      <c r="E311" s="53">
        <v>2641132607</v>
      </c>
      <c r="F311" s="53">
        <v>1520950673</v>
      </c>
      <c r="G311" s="53">
        <v>6803215887</v>
      </c>
      <c r="K311" s="57"/>
      <c r="L311" s="57"/>
    </row>
    <row r="312" spans="1:12">
      <c r="A312" s="54" t="s">
        <v>69</v>
      </c>
      <c r="B312" s="54" t="s">
        <v>129</v>
      </c>
      <c r="C312" s="54"/>
      <c r="D312" s="53">
        <v>4282100334</v>
      </c>
      <c r="E312" s="53">
        <v>2775732351</v>
      </c>
      <c r="F312" s="53">
        <v>1506367983</v>
      </c>
      <c r="G312" s="53">
        <v>7057832685</v>
      </c>
      <c r="K312" s="57"/>
      <c r="L312" s="57"/>
    </row>
    <row r="313" spans="1:12">
      <c r="A313" s="54" t="s">
        <v>69</v>
      </c>
      <c r="B313" s="54" t="s">
        <v>128</v>
      </c>
      <c r="C313" s="54"/>
      <c r="D313" s="53">
        <v>3738057136</v>
      </c>
      <c r="E313" s="53">
        <v>2514352437</v>
      </c>
      <c r="F313" s="53">
        <v>1223704699</v>
      </c>
      <c r="G313" s="53">
        <v>6252409573</v>
      </c>
      <c r="K313" s="57"/>
      <c r="L313" s="57"/>
    </row>
    <row r="314" spans="1:12">
      <c r="A314" s="54" t="s">
        <v>69</v>
      </c>
      <c r="B314" s="54" t="s">
        <v>127</v>
      </c>
      <c r="C314" s="54"/>
      <c r="D314" s="53">
        <v>3727904800</v>
      </c>
      <c r="E314" s="53">
        <v>2498707144</v>
      </c>
      <c r="F314" s="53">
        <v>1229197656</v>
      </c>
      <c r="G314" s="53">
        <v>6226611944</v>
      </c>
      <c r="K314" s="57"/>
      <c r="L314" s="57"/>
    </row>
    <row r="315" spans="1:12">
      <c r="A315" s="54" t="s">
        <v>69</v>
      </c>
      <c r="B315" s="54" t="s">
        <v>126</v>
      </c>
      <c r="C315" s="54"/>
      <c r="D315" s="53">
        <v>3862059965</v>
      </c>
      <c r="E315" s="53">
        <v>2624852192</v>
      </c>
      <c r="F315" s="53">
        <v>1237207773</v>
      </c>
      <c r="G315" s="53">
        <v>6486912157</v>
      </c>
      <c r="K315" s="57"/>
      <c r="L315" s="57"/>
    </row>
    <row r="316" spans="1:12">
      <c r="A316" s="54" t="s">
        <v>69</v>
      </c>
      <c r="B316" s="54" t="s">
        <v>125</v>
      </c>
      <c r="C316" s="54"/>
      <c r="D316" s="53">
        <v>3634841763</v>
      </c>
      <c r="E316" s="53">
        <v>2151981505</v>
      </c>
      <c r="F316" s="53">
        <v>1482860258</v>
      </c>
      <c r="G316" s="53">
        <v>5786823268</v>
      </c>
      <c r="K316" s="57"/>
      <c r="L316" s="57"/>
    </row>
    <row r="317" spans="1:12">
      <c r="A317" s="54" t="s">
        <v>69</v>
      </c>
      <c r="B317" s="54" t="s">
        <v>124</v>
      </c>
      <c r="C317" s="54"/>
      <c r="D317" s="53">
        <v>3350391558</v>
      </c>
      <c r="E317" s="53">
        <v>2248937491</v>
      </c>
      <c r="F317" s="53">
        <v>1101454067</v>
      </c>
      <c r="G317" s="53">
        <v>5599329049</v>
      </c>
      <c r="K317" s="57"/>
      <c r="L317" s="57"/>
    </row>
    <row r="318" spans="1:12">
      <c r="A318" s="54" t="s">
        <v>69</v>
      </c>
      <c r="B318" s="54" t="s">
        <v>123</v>
      </c>
      <c r="C318" s="54"/>
      <c r="D318" s="53">
        <v>2778288879</v>
      </c>
      <c r="E318" s="53">
        <v>2030100974</v>
      </c>
      <c r="F318" s="53">
        <v>748187905</v>
      </c>
      <c r="G318" s="53">
        <v>4808389853</v>
      </c>
      <c r="K318" s="57"/>
      <c r="L318" s="57"/>
    </row>
    <row r="319" spans="1:12">
      <c r="A319" s="54" t="s">
        <v>69</v>
      </c>
      <c r="B319" s="54" t="s">
        <v>122</v>
      </c>
      <c r="C319" s="54"/>
      <c r="D319" s="53">
        <v>2747187653</v>
      </c>
      <c r="E319" s="53">
        <v>1768675231</v>
      </c>
      <c r="F319" s="53">
        <v>978512422</v>
      </c>
      <c r="G319" s="53">
        <v>4515862884</v>
      </c>
      <c r="K319" s="57"/>
      <c r="L319" s="57"/>
    </row>
    <row r="320" spans="1:12">
      <c r="A320" s="54" t="s">
        <v>68</v>
      </c>
      <c r="B320" s="54" t="s">
        <v>133</v>
      </c>
      <c r="C320" s="54"/>
      <c r="D320" s="53">
        <v>3410216669</v>
      </c>
      <c r="E320" s="53">
        <v>2555856060</v>
      </c>
      <c r="F320" s="53">
        <v>854360609</v>
      </c>
      <c r="G320" s="53">
        <v>5966072729</v>
      </c>
      <c r="K320" s="57"/>
      <c r="L320" s="57"/>
    </row>
    <row r="321" spans="1:12">
      <c r="A321" s="54" t="s">
        <v>68</v>
      </c>
      <c r="B321" s="54" t="s">
        <v>132</v>
      </c>
      <c r="C321" s="54"/>
      <c r="D321" s="53">
        <v>3171193415</v>
      </c>
      <c r="E321" s="53">
        <v>2039596468</v>
      </c>
      <c r="F321" s="53">
        <v>1131596947</v>
      </c>
      <c r="G321" s="53">
        <v>5210789883</v>
      </c>
      <c r="K321" s="57"/>
      <c r="L321" s="57"/>
    </row>
    <row r="322" spans="1:12">
      <c r="A322" s="54" t="s">
        <v>68</v>
      </c>
      <c r="B322" s="54" t="s">
        <v>131</v>
      </c>
      <c r="C322" s="54"/>
      <c r="D322" s="53">
        <v>3240464764</v>
      </c>
      <c r="E322" s="53">
        <v>2094219896</v>
      </c>
      <c r="F322" s="53">
        <v>1146244868</v>
      </c>
      <c r="G322" s="53">
        <v>5334684660</v>
      </c>
      <c r="K322" s="57"/>
      <c r="L322" s="57"/>
    </row>
    <row r="323" spans="1:12">
      <c r="A323" s="54" t="s">
        <v>68</v>
      </c>
      <c r="B323" s="54" t="s">
        <v>130</v>
      </c>
      <c r="C323" s="54"/>
      <c r="D323" s="53">
        <v>3444725580</v>
      </c>
      <c r="E323" s="53">
        <v>2217389499</v>
      </c>
      <c r="F323" s="53">
        <v>1227336081</v>
      </c>
      <c r="G323" s="53">
        <v>5662115079</v>
      </c>
      <c r="K323" s="57"/>
      <c r="L323" s="57"/>
    </row>
    <row r="324" spans="1:12">
      <c r="A324" s="54" t="s">
        <v>68</v>
      </c>
      <c r="B324" s="54" t="s">
        <v>129</v>
      </c>
      <c r="C324" s="54"/>
      <c r="D324" s="53">
        <v>3502691494</v>
      </c>
      <c r="E324" s="53">
        <v>2340892116</v>
      </c>
      <c r="F324" s="53">
        <v>1161799378</v>
      </c>
      <c r="G324" s="53">
        <v>5843583610</v>
      </c>
      <c r="K324" s="57"/>
      <c r="L324" s="57"/>
    </row>
    <row r="325" spans="1:12">
      <c r="A325" s="54" t="s">
        <v>68</v>
      </c>
      <c r="B325" s="54" t="s">
        <v>128</v>
      </c>
      <c r="C325" s="54"/>
      <c r="D325" s="53">
        <v>3423383514</v>
      </c>
      <c r="E325" s="53">
        <v>2770439219</v>
      </c>
      <c r="F325" s="53">
        <v>652944295</v>
      </c>
      <c r="G325" s="53">
        <v>6193822733</v>
      </c>
      <c r="K325" s="57"/>
      <c r="L325" s="57"/>
    </row>
    <row r="326" spans="1:12">
      <c r="A326" s="54" t="s">
        <v>68</v>
      </c>
      <c r="B326" s="54" t="s">
        <v>127</v>
      </c>
      <c r="C326" s="54"/>
      <c r="D326" s="53">
        <v>3238276306</v>
      </c>
      <c r="E326" s="53">
        <v>2292208212</v>
      </c>
      <c r="F326" s="53">
        <v>946068094</v>
      </c>
      <c r="G326" s="53">
        <v>5530484518</v>
      </c>
      <c r="K326" s="57"/>
      <c r="L326" s="57"/>
    </row>
    <row r="327" spans="1:12">
      <c r="A327" s="54" t="s">
        <v>68</v>
      </c>
      <c r="B327" s="54" t="s">
        <v>126</v>
      </c>
      <c r="C327" s="54"/>
      <c r="D327" s="53">
        <v>2884488074</v>
      </c>
      <c r="E327" s="53">
        <v>1590052299</v>
      </c>
      <c r="F327" s="53">
        <v>1294435775</v>
      </c>
      <c r="G327" s="53">
        <v>4474540373</v>
      </c>
      <c r="K327" s="57"/>
      <c r="L327" s="57"/>
    </row>
    <row r="328" spans="1:12">
      <c r="A328" s="54" t="s">
        <v>68</v>
      </c>
      <c r="B328" s="54" t="s">
        <v>125</v>
      </c>
      <c r="C328" s="54"/>
      <c r="D328" s="53">
        <v>3027828512</v>
      </c>
      <c r="E328" s="53">
        <v>2124756634</v>
      </c>
      <c r="F328" s="53">
        <v>903071878</v>
      </c>
      <c r="G328" s="53">
        <v>5152585146</v>
      </c>
      <c r="K328" s="57"/>
      <c r="L328" s="57"/>
    </row>
    <row r="329" spans="1:12">
      <c r="A329" s="54" t="s">
        <v>68</v>
      </c>
      <c r="B329" s="54" t="s">
        <v>124</v>
      </c>
      <c r="C329" s="54"/>
      <c r="D329" s="53">
        <v>3508669214</v>
      </c>
      <c r="E329" s="53">
        <v>2000557434</v>
      </c>
      <c r="F329" s="53">
        <v>1508111780</v>
      </c>
      <c r="G329" s="53">
        <v>5509226648</v>
      </c>
      <c r="K329" s="57"/>
      <c r="L329" s="57"/>
    </row>
    <row r="330" spans="1:12">
      <c r="A330" s="54" t="s">
        <v>68</v>
      </c>
      <c r="B330" s="54" t="s">
        <v>123</v>
      </c>
      <c r="C330" s="54"/>
      <c r="D330" s="53">
        <v>2889473005</v>
      </c>
      <c r="E330" s="53">
        <v>1431796524</v>
      </c>
      <c r="F330" s="53">
        <v>1457676481</v>
      </c>
      <c r="G330" s="53">
        <v>4321269529</v>
      </c>
      <c r="K330" s="57"/>
      <c r="L330" s="57"/>
    </row>
    <row r="331" spans="1:12">
      <c r="A331" s="54" t="s">
        <v>68</v>
      </c>
      <c r="B331" s="54" t="s">
        <v>122</v>
      </c>
      <c r="C331" s="54"/>
      <c r="D331" s="53">
        <v>2813338500</v>
      </c>
      <c r="E331" s="53">
        <v>1798236566</v>
      </c>
      <c r="F331" s="53">
        <v>1015101934</v>
      </c>
      <c r="G331" s="53">
        <v>4611575066</v>
      </c>
      <c r="K331" s="57"/>
      <c r="L331" s="57"/>
    </row>
    <row r="332" spans="1:12">
      <c r="A332" s="54" t="s">
        <v>67</v>
      </c>
      <c r="B332" s="54" t="s">
        <v>133</v>
      </c>
      <c r="C332" s="54"/>
      <c r="D332" s="53">
        <v>3419852221</v>
      </c>
      <c r="E332" s="53">
        <v>2222722371</v>
      </c>
      <c r="F332" s="53">
        <v>1197129850</v>
      </c>
      <c r="G332" s="53">
        <v>5642574592</v>
      </c>
      <c r="K332" s="57"/>
      <c r="L332" s="57"/>
    </row>
    <row r="333" spans="1:12">
      <c r="A333" s="54" t="s">
        <v>67</v>
      </c>
      <c r="B333" s="54" t="s">
        <v>132</v>
      </c>
      <c r="C333" s="54"/>
      <c r="D333" s="53">
        <v>3276234044</v>
      </c>
      <c r="E333" s="53">
        <v>1761569575</v>
      </c>
      <c r="F333" s="53">
        <v>1514664469</v>
      </c>
      <c r="G333" s="53">
        <v>5037803619</v>
      </c>
      <c r="K333" s="57"/>
      <c r="L333" s="57"/>
    </row>
    <row r="334" spans="1:12">
      <c r="A334" s="54" t="s">
        <v>67</v>
      </c>
      <c r="B334" s="54" t="s">
        <v>131</v>
      </c>
      <c r="C334" s="54"/>
      <c r="D334" s="53">
        <v>3220010036</v>
      </c>
      <c r="E334" s="53">
        <v>1992171394</v>
      </c>
      <c r="F334" s="53">
        <v>1227838642</v>
      </c>
      <c r="G334" s="53">
        <v>5212181430</v>
      </c>
      <c r="K334" s="57"/>
      <c r="L334" s="57"/>
    </row>
    <row r="335" spans="1:12">
      <c r="A335" s="54" t="s">
        <v>67</v>
      </c>
      <c r="B335" s="54" t="s">
        <v>130</v>
      </c>
      <c r="C335" s="54"/>
      <c r="D335" s="53">
        <v>3016089684</v>
      </c>
      <c r="E335" s="53">
        <v>1643644589</v>
      </c>
      <c r="F335" s="53">
        <v>1372445095</v>
      </c>
      <c r="G335" s="53">
        <v>4659734273</v>
      </c>
      <c r="K335" s="57"/>
      <c r="L335" s="57"/>
    </row>
    <row r="336" spans="1:12">
      <c r="A336" s="54" t="s">
        <v>67</v>
      </c>
      <c r="B336" s="54" t="s">
        <v>129</v>
      </c>
      <c r="C336" s="54"/>
      <c r="D336" s="53">
        <v>3024446393</v>
      </c>
      <c r="E336" s="53">
        <v>1622022263</v>
      </c>
      <c r="F336" s="53">
        <v>1402424130</v>
      </c>
      <c r="G336" s="53">
        <v>4646468656</v>
      </c>
      <c r="K336" s="57"/>
      <c r="L336" s="57"/>
    </row>
    <row r="337" spans="1:12">
      <c r="A337" s="54" t="s">
        <v>67</v>
      </c>
      <c r="B337" s="54" t="s">
        <v>128</v>
      </c>
      <c r="C337" s="54"/>
      <c r="D337" s="53">
        <v>3441123535</v>
      </c>
      <c r="E337" s="53">
        <v>1956259686</v>
      </c>
      <c r="F337" s="53">
        <v>1484863849</v>
      </c>
      <c r="G337" s="53">
        <v>5397383221</v>
      </c>
      <c r="K337" s="57"/>
      <c r="L337" s="57"/>
    </row>
    <row r="338" spans="1:12">
      <c r="A338" s="54" t="s">
        <v>67</v>
      </c>
      <c r="B338" s="54" t="s">
        <v>127</v>
      </c>
      <c r="C338" s="54"/>
      <c r="D338" s="53">
        <v>2954022594</v>
      </c>
      <c r="E338" s="53">
        <v>1656885873</v>
      </c>
      <c r="F338" s="53">
        <v>1297136721</v>
      </c>
      <c r="G338" s="53">
        <v>4610908467</v>
      </c>
      <c r="K338" s="57"/>
      <c r="L338" s="57"/>
    </row>
    <row r="339" spans="1:12">
      <c r="A339" s="54" t="s">
        <v>67</v>
      </c>
      <c r="B339" s="54" t="s">
        <v>126</v>
      </c>
      <c r="C339" s="54"/>
      <c r="D339" s="53">
        <v>2915734414</v>
      </c>
      <c r="E339" s="53">
        <v>1564050980</v>
      </c>
      <c r="F339" s="53">
        <v>1351683434</v>
      </c>
      <c r="G339" s="53">
        <v>4479785394</v>
      </c>
      <c r="K339" s="57"/>
      <c r="L339" s="57"/>
    </row>
    <row r="340" spans="1:12">
      <c r="A340" s="54" t="s">
        <v>67</v>
      </c>
      <c r="B340" s="54" t="s">
        <v>125</v>
      </c>
      <c r="C340" s="54"/>
      <c r="D340" s="53">
        <v>2681374803</v>
      </c>
      <c r="E340" s="53">
        <v>1504126699</v>
      </c>
      <c r="F340" s="53">
        <v>1177248104</v>
      </c>
      <c r="G340" s="53">
        <v>4185501502</v>
      </c>
      <c r="K340" s="57"/>
      <c r="L340" s="57"/>
    </row>
    <row r="341" spans="1:12">
      <c r="A341" s="54" t="s">
        <v>67</v>
      </c>
      <c r="B341" s="54" t="s">
        <v>124</v>
      </c>
      <c r="C341" s="54"/>
      <c r="D341" s="53">
        <v>2886553797</v>
      </c>
      <c r="E341" s="53">
        <v>1457374521</v>
      </c>
      <c r="F341" s="53">
        <v>1429179276</v>
      </c>
      <c r="G341" s="53">
        <v>4343928318</v>
      </c>
      <c r="K341" s="57"/>
      <c r="L341" s="57"/>
    </row>
    <row r="342" spans="1:12">
      <c r="A342" s="54" t="s">
        <v>67</v>
      </c>
      <c r="B342" s="54" t="s">
        <v>123</v>
      </c>
      <c r="C342" s="54"/>
      <c r="D342" s="53">
        <v>2388865590</v>
      </c>
      <c r="E342" s="53">
        <v>1521411775</v>
      </c>
      <c r="F342" s="53">
        <v>867453815</v>
      </c>
      <c r="G342" s="53">
        <v>3910277365</v>
      </c>
      <c r="K342" s="57"/>
      <c r="L342" s="57"/>
    </row>
    <row r="343" spans="1:12">
      <c r="A343" s="54" t="s">
        <v>67</v>
      </c>
      <c r="B343" s="54" t="s">
        <v>122</v>
      </c>
      <c r="C343" s="54"/>
      <c r="D343" s="53">
        <v>2568678733</v>
      </c>
      <c r="E343" s="53">
        <v>1651851325</v>
      </c>
      <c r="F343" s="53">
        <v>916827408</v>
      </c>
      <c r="G343" s="53">
        <v>4220530058</v>
      </c>
      <c r="K343" s="57"/>
      <c r="L343" s="57"/>
    </row>
    <row r="344" spans="1:12">
      <c r="A344" s="54" t="s">
        <v>66</v>
      </c>
      <c r="B344" s="54" t="s">
        <v>133</v>
      </c>
      <c r="C344" s="54"/>
      <c r="D344" s="53">
        <v>2514236280</v>
      </c>
      <c r="E344" s="53">
        <v>1808932989</v>
      </c>
      <c r="F344" s="53">
        <v>705303291</v>
      </c>
      <c r="G344" s="53">
        <v>4323169269</v>
      </c>
      <c r="K344" s="57"/>
      <c r="L344" s="57"/>
    </row>
    <row r="345" spans="1:12">
      <c r="A345" s="54" t="s">
        <v>66</v>
      </c>
      <c r="B345" s="54" t="s">
        <v>132</v>
      </c>
      <c r="C345" s="54"/>
      <c r="D345" s="53">
        <v>2457609156</v>
      </c>
      <c r="E345" s="53">
        <v>2005551237</v>
      </c>
      <c r="F345" s="53">
        <v>452057919</v>
      </c>
      <c r="G345" s="53">
        <v>4463160393</v>
      </c>
      <c r="K345" s="57"/>
      <c r="L345" s="57"/>
    </row>
    <row r="346" spans="1:12">
      <c r="A346" s="54" t="s">
        <v>66</v>
      </c>
      <c r="B346" s="54" t="s">
        <v>131</v>
      </c>
      <c r="C346" s="54"/>
      <c r="D346" s="53">
        <v>2655557830</v>
      </c>
      <c r="E346" s="53">
        <v>2247610754</v>
      </c>
      <c r="F346" s="53">
        <v>407947076</v>
      </c>
      <c r="G346" s="53">
        <v>4903168584</v>
      </c>
      <c r="K346" s="57"/>
      <c r="L346" s="57"/>
    </row>
    <row r="347" spans="1:12">
      <c r="A347" s="54" t="s">
        <v>66</v>
      </c>
      <c r="B347" s="54" t="s">
        <v>130</v>
      </c>
      <c r="C347" s="54"/>
      <c r="D347" s="53">
        <v>2069590372</v>
      </c>
      <c r="E347" s="53">
        <v>1671899230</v>
      </c>
      <c r="F347" s="53">
        <v>397691142</v>
      </c>
      <c r="G347" s="53">
        <v>3741489602</v>
      </c>
      <c r="K347" s="57"/>
      <c r="L347" s="57"/>
    </row>
    <row r="348" spans="1:12">
      <c r="A348" s="54" t="s">
        <v>66</v>
      </c>
      <c r="B348" s="54" t="s">
        <v>129</v>
      </c>
      <c r="C348" s="54"/>
      <c r="D348" s="53">
        <v>2804630892</v>
      </c>
      <c r="E348" s="53">
        <v>2152628221</v>
      </c>
      <c r="F348" s="53">
        <v>652002671</v>
      </c>
      <c r="G348" s="53">
        <v>4957259113</v>
      </c>
      <c r="K348" s="57"/>
      <c r="L348" s="57"/>
    </row>
    <row r="349" spans="1:12">
      <c r="A349" s="54" t="s">
        <v>66</v>
      </c>
      <c r="B349" s="54" t="s">
        <v>128</v>
      </c>
      <c r="C349" s="54"/>
      <c r="D349" s="53">
        <v>2561131698</v>
      </c>
      <c r="E349" s="53">
        <v>1789321946</v>
      </c>
      <c r="F349" s="53">
        <v>771809752</v>
      </c>
      <c r="G349" s="53">
        <v>4350453644</v>
      </c>
      <c r="K349" s="57"/>
      <c r="L349" s="57"/>
    </row>
    <row r="350" spans="1:12">
      <c r="A350" s="54" t="s">
        <v>66</v>
      </c>
      <c r="B350" s="54" t="s">
        <v>127</v>
      </c>
      <c r="C350" s="54"/>
      <c r="D350" s="53">
        <v>2810771386</v>
      </c>
      <c r="E350" s="53">
        <v>1837797338</v>
      </c>
      <c r="F350" s="53">
        <v>972974048</v>
      </c>
      <c r="G350" s="53">
        <v>4648568724</v>
      </c>
      <c r="K350" s="57"/>
      <c r="L350" s="57"/>
    </row>
    <row r="351" spans="1:12">
      <c r="A351" s="54" t="s">
        <v>66</v>
      </c>
      <c r="B351" s="54" t="s">
        <v>126</v>
      </c>
      <c r="C351" s="54"/>
      <c r="D351" s="53">
        <v>2911547911</v>
      </c>
      <c r="E351" s="53">
        <v>1577352001</v>
      </c>
      <c r="F351" s="53">
        <v>1334195910</v>
      </c>
      <c r="G351" s="53">
        <v>4488899912</v>
      </c>
      <c r="K351" s="57"/>
      <c r="L351" s="57"/>
    </row>
    <row r="352" spans="1:12">
      <c r="A352" s="54" t="s">
        <v>66</v>
      </c>
      <c r="B352" s="54" t="s">
        <v>125</v>
      </c>
      <c r="C352" s="54"/>
      <c r="D352" s="53">
        <v>3023747172</v>
      </c>
      <c r="E352" s="53">
        <v>1619011565</v>
      </c>
      <c r="F352" s="53">
        <v>1404735607</v>
      </c>
      <c r="G352" s="53">
        <v>4642758737</v>
      </c>
      <c r="K352" s="57"/>
      <c r="L352" s="57"/>
    </row>
    <row r="353" spans="1:12">
      <c r="A353" s="54" t="s">
        <v>66</v>
      </c>
      <c r="B353" s="54" t="s">
        <v>124</v>
      </c>
      <c r="C353" s="54"/>
      <c r="D353" s="53">
        <v>2612517898</v>
      </c>
      <c r="E353" s="53">
        <v>1462993499</v>
      </c>
      <c r="F353" s="53">
        <v>1149524399</v>
      </c>
      <c r="G353" s="53">
        <v>4075511397</v>
      </c>
      <c r="K353" s="57"/>
      <c r="L353" s="57"/>
    </row>
    <row r="354" spans="1:12">
      <c r="A354" s="54" t="s">
        <v>66</v>
      </c>
      <c r="B354" s="54" t="s">
        <v>123</v>
      </c>
      <c r="C354" s="54"/>
      <c r="D354" s="53">
        <v>2269792477</v>
      </c>
      <c r="E354" s="53">
        <v>1245037634</v>
      </c>
      <c r="F354" s="53">
        <v>1024754843</v>
      </c>
      <c r="G354" s="53">
        <v>3514830111</v>
      </c>
      <c r="K354" s="57"/>
      <c r="L354" s="57"/>
    </row>
    <row r="355" spans="1:12">
      <c r="A355" s="54" t="s">
        <v>66</v>
      </c>
      <c r="B355" s="54" t="s">
        <v>122</v>
      </c>
      <c r="C355" s="54"/>
      <c r="D355" s="53">
        <v>2929306371</v>
      </c>
      <c r="E355" s="53">
        <v>1622334378</v>
      </c>
      <c r="F355" s="53">
        <v>1306971993</v>
      </c>
      <c r="G355" s="53">
        <v>4551640749</v>
      </c>
      <c r="K355" s="57"/>
      <c r="L355" s="57"/>
    </row>
    <row r="356" spans="1:12">
      <c r="A356" s="54" t="s">
        <v>65</v>
      </c>
      <c r="B356" s="54" t="s">
        <v>133</v>
      </c>
      <c r="C356" s="54"/>
      <c r="D356" s="53">
        <v>2894462969</v>
      </c>
      <c r="E356" s="53">
        <v>2044369156</v>
      </c>
      <c r="F356" s="53">
        <v>850093813</v>
      </c>
      <c r="G356" s="53">
        <v>4938832125</v>
      </c>
      <c r="K356" s="57"/>
      <c r="L356" s="57"/>
    </row>
    <row r="357" spans="1:12">
      <c r="A357" s="54" t="s">
        <v>65</v>
      </c>
      <c r="B357" s="54" t="s">
        <v>132</v>
      </c>
      <c r="C357" s="54"/>
      <c r="D357" s="53">
        <v>2664596423</v>
      </c>
      <c r="E357" s="53">
        <v>2263086380</v>
      </c>
      <c r="F357" s="53">
        <v>401510043</v>
      </c>
      <c r="G357" s="53">
        <v>4927682803</v>
      </c>
      <c r="K357" s="57"/>
      <c r="L357" s="57"/>
    </row>
    <row r="358" spans="1:12">
      <c r="A358" s="54" t="s">
        <v>65</v>
      </c>
      <c r="B358" s="54" t="s">
        <v>131</v>
      </c>
      <c r="C358" s="54"/>
      <c r="D358" s="53">
        <v>2332737929</v>
      </c>
      <c r="E358" s="53">
        <v>2037734813</v>
      </c>
      <c r="F358" s="53">
        <v>295003116</v>
      </c>
      <c r="G358" s="53">
        <v>4370472742</v>
      </c>
      <c r="K358" s="57"/>
      <c r="L358" s="57"/>
    </row>
    <row r="359" spans="1:12">
      <c r="A359" s="54" t="s">
        <v>65</v>
      </c>
      <c r="B359" s="54" t="s">
        <v>130</v>
      </c>
      <c r="C359" s="54"/>
      <c r="D359" s="53">
        <v>2592084719</v>
      </c>
      <c r="E359" s="53">
        <v>1898574858</v>
      </c>
      <c r="F359" s="53">
        <v>693509861</v>
      </c>
      <c r="G359" s="53">
        <v>4490659577</v>
      </c>
      <c r="K359" s="57"/>
      <c r="L359" s="57"/>
    </row>
    <row r="360" spans="1:12">
      <c r="A360" s="54" t="s">
        <v>65</v>
      </c>
      <c r="B360" s="54" t="s">
        <v>129</v>
      </c>
      <c r="C360" s="54"/>
      <c r="D360" s="53">
        <v>3061546504</v>
      </c>
      <c r="E360" s="53">
        <v>1999407084</v>
      </c>
      <c r="F360" s="53">
        <v>1062139420</v>
      </c>
      <c r="G360" s="53">
        <v>5060953588</v>
      </c>
      <c r="K360" s="57"/>
      <c r="L360" s="57"/>
    </row>
    <row r="361" spans="1:12">
      <c r="A361" s="54" t="s">
        <v>65</v>
      </c>
      <c r="B361" s="54" t="s">
        <v>128</v>
      </c>
      <c r="C361" s="54"/>
      <c r="D361" s="53">
        <v>3081963921</v>
      </c>
      <c r="E361" s="53">
        <v>1576211087</v>
      </c>
      <c r="F361" s="53">
        <v>1505752834</v>
      </c>
      <c r="G361" s="53">
        <v>4658175008</v>
      </c>
      <c r="K361" s="57"/>
      <c r="L361" s="57"/>
    </row>
    <row r="362" spans="1:12">
      <c r="A362" s="54" t="s">
        <v>65</v>
      </c>
      <c r="B362" s="54" t="s">
        <v>127</v>
      </c>
      <c r="C362" s="54"/>
      <c r="D362" s="53">
        <v>2509955243</v>
      </c>
      <c r="E362" s="53">
        <v>1369160648</v>
      </c>
      <c r="F362" s="53">
        <v>1140794595</v>
      </c>
      <c r="G362" s="53">
        <v>3879115891</v>
      </c>
      <c r="K362" s="57"/>
      <c r="L362" s="57"/>
    </row>
    <row r="363" spans="1:12">
      <c r="A363" s="54" t="s">
        <v>65</v>
      </c>
      <c r="B363" s="54" t="s">
        <v>126</v>
      </c>
      <c r="C363" s="54"/>
      <c r="D363" s="53">
        <v>3231774810</v>
      </c>
      <c r="E363" s="53">
        <v>1534042438</v>
      </c>
      <c r="F363" s="53">
        <v>1697732372</v>
      </c>
      <c r="G363" s="53">
        <v>4765817248</v>
      </c>
      <c r="K363" s="57"/>
      <c r="L363" s="57"/>
    </row>
    <row r="364" spans="1:12">
      <c r="A364" s="54" t="s">
        <v>65</v>
      </c>
      <c r="B364" s="54" t="s">
        <v>125</v>
      </c>
      <c r="C364" s="54"/>
      <c r="D364" s="53">
        <v>2558374314</v>
      </c>
      <c r="E364" s="53">
        <v>1362700701</v>
      </c>
      <c r="F364" s="53">
        <v>1195673613</v>
      </c>
      <c r="G364" s="53">
        <v>3921075015</v>
      </c>
      <c r="K364" s="57"/>
      <c r="L364" s="57"/>
    </row>
    <row r="365" spans="1:12">
      <c r="A365" s="54" t="s">
        <v>65</v>
      </c>
      <c r="B365" s="54" t="s">
        <v>124</v>
      </c>
      <c r="C365" s="54"/>
      <c r="D365" s="53">
        <v>2231975909</v>
      </c>
      <c r="E365" s="53">
        <v>1646230450</v>
      </c>
      <c r="F365" s="53">
        <v>585745459</v>
      </c>
      <c r="G365" s="53">
        <v>3878206359</v>
      </c>
      <c r="K365" s="57"/>
      <c r="L365" s="57"/>
    </row>
    <row r="366" spans="1:12">
      <c r="A366" s="54" t="s">
        <v>65</v>
      </c>
      <c r="B366" s="54" t="s">
        <v>123</v>
      </c>
      <c r="C366" s="54"/>
      <c r="D366" s="53">
        <v>1974460602</v>
      </c>
      <c r="E366" s="53">
        <v>1251569870</v>
      </c>
      <c r="F366" s="53">
        <v>722890732</v>
      </c>
      <c r="G366" s="53">
        <v>3226030472</v>
      </c>
      <c r="K366" s="57"/>
      <c r="L366" s="57"/>
    </row>
    <row r="367" spans="1:12">
      <c r="A367" s="54" t="s">
        <v>65</v>
      </c>
      <c r="B367" s="54" t="s">
        <v>122</v>
      </c>
      <c r="C367" s="54"/>
      <c r="D367" s="53">
        <v>2279822697</v>
      </c>
      <c r="E367" s="53">
        <v>1678274554</v>
      </c>
      <c r="F367" s="53">
        <v>601548143</v>
      </c>
      <c r="G367" s="53">
        <v>3958097251</v>
      </c>
      <c r="K367" s="57"/>
      <c r="L367" s="57"/>
    </row>
    <row r="368" spans="1:12">
      <c r="A368" s="54" t="s">
        <v>64</v>
      </c>
      <c r="B368" s="54" t="s">
        <v>133</v>
      </c>
      <c r="C368" s="54"/>
      <c r="D368" s="53">
        <v>2771206052</v>
      </c>
      <c r="E368" s="53">
        <v>1751692141</v>
      </c>
      <c r="F368" s="53">
        <v>1019513911</v>
      </c>
      <c r="G368" s="53">
        <v>4522898193</v>
      </c>
      <c r="K368" s="57"/>
      <c r="L368" s="57"/>
    </row>
    <row r="369" spans="1:12">
      <c r="A369" s="54" t="s">
        <v>64</v>
      </c>
      <c r="B369" s="54" t="s">
        <v>132</v>
      </c>
      <c r="C369" s="54"/>
      <c r="D369" s="53">
        <v>2575230707</v>
      </c>
      <c r="E369" s="53">
        <v>1652846190</v>
      </c>
      <c r="F369" s="53">
        <v>922384517</v>
      </c>
      <c r="G369" s="53">
        <v>4228076897</v>
      </c>
      <c r="K369" s="57"/>
      <c r="L369" s="57"/>
    </row>
    <row r="370" spans="1:12">
      <c r="A370" s="54" t="s">
        <v>64</v>
      </c>
      <c r="B370" s="54" t="s">
        <v>131</v>
      </c>
      <c r="C370" s="54"/>
      <c r="D370" s="53">
        <v>2744119764</v>
      </c>
      <c r="E370" s="53">
        <v>1686750949</v>
      </c>
      <c r="F370" s="53">
        <v>1057368815</v>
      </c>
      <c r="G370" s="53">
        <v>4430870713</v>
      </c>
      <c r="K370" s="57"/>
      <c r="L370" s="57"/>
    </row>
    <row r="371" spans="1:12">
      <c r="A371" s="54" t="s">
        <v>64</v>
      </c>
      <c r="B371" s="54" t="s">
        <v>130</v>
      </c>
      <c r="C371" s="54"/>
      <c r="D371" s="53">
        <v>2951100517</v>
      </c>
      <c r="E371" s="53">
        <v>1789718877</v>
      </c>
      <c r="F371" s="53">
        <v>1161381640</v>
      </c>
      <c r="G371" s="53">
        <v>4740819394</v>
      </c>
      <c r="K371" s="57"/>
      <c r="L371" s="57"/>
    </row>
    <row r="372" spans="1:12">
      <c r="A372" s="54" t="s">
        <v>64</v>
      </c>
      <c r="B372" s="54" t="s">
        <v>129</v>
      </c>
      <c r="C372" s="54"/>
      <c r="D372" s="53">
        <v>3364293736</v>
      </c>
      <c r="E372" s="53">
        <v>1909358978</v>
      </c>
      <c r="F372" s="53">
        <v>1454934758</v>
      </c>
      <c r="G372" s="53">
        <v>5273652714</v>
      </c>
      <c r="K372" s="57"/>
      <c r="L372" s="57"/>
    </row>
    <row r="373" spans="1:12">
      <c r="A373" s="54" t="s">
        <v>64</v>
      </c>
      <c r="B373" s="54" t="s">
        <v>128</v>
      </c>
      <c r="C373" s="54"/>
      <c r="D373" s="53">
        <v>3200024700</v>
      </c>
      <c r="E373" s="53">
        <v>1680224337</v>
      </c>
      <c r="F373" s="53">
        <v>1519800363</v>
      </c>
      <c r="G373" s="53">
        <v>4880249037</v>
      </c>
      <c r="K373" s="57"/>
      <c r="L373" s="57"/>
    </row>
    <row r="374" spans="1:12">
      <c r="A374" s="54" t="s">
        <v>64</v>
      </c>
      <c r="B374" s="54" t="s">
        <v>127</v>
      </c>
      <c r="C374" s="54"/>
      <c r="D374" s="53">
        <v>3685928316</v>
      </c>
      <c r="E374" s="53">
        <v>1601313338</v>
      </c>
      <c r="F374" s="53">
        <v>2084614978</v>
      </c>
      <c r="G374" s="53">
        <v>5287241654</v>
      </c>
      <c r="K374" s="57"/>
      <c r="L374" s="57"/>
    </row>
    <row r="375" spans="1:12">
      <c r="A375" s="54" t="s">
        <v>64</v>
      </c>
      <c r="B375" s="54" t="s">
        <v>126</v>
      </c>
      <c r="C375" s="54"/>
      <c r="D375" s="53">
        <v>2832211961</v>
      </c>
      <c r="E375" s="53">
        <v>1481006790</v>
      </c>
      <c r="F375" s="53">
        <v>1351205171</v>
      </c>
      <c r="G375" s="53">
        <v>4313218751</v>
      </c>
      <c r="K375" s="57"/>
      <c r="L375" s="57"/>
    </row>
    <row r="376" spans="1:12">
      <c r="A376" s="54" t="s">
        <v>64</v>
      </c>
      <c r="B376" s="54" t="s">
        <v>125</v>
      </c>
      <c r="C376" s="54"/>
      <c r="D376" s="53">
        <v>2398243853</v>
      </c>
      <c r="E376" s="53">
        <v>1030431654</v>
      </c>
      <c r="F376" s="53">
        <v>1367812199</v>
      </c>
      <c r="G376" s="53">
        <v>3428675507</v>
      </c>
      <c r="K376" s="57"/>
      <c r="L376" s="57"/>
    </row>
    <row r="377" spans="1:12">
      <c r="A377" s="54" t="s">
        <v>64</v>
      </c>
      <c r="B377" s="54" t="s">
        <v>124</v>
      </c>
      <c r="C377" s="54"/>
      <c r="D377" s="53">
        <v>2846266468</v>
      </c>
      <c r="E377" s="53">
        <v>1280294945</v>
      </c>
      <c r="F377" s="53">
        <v>1565971523</v>
      </c>
      <c r="G377" s="53">
        <v>4126561413</v>
      </c>
      <c r="K377" s="57"/>
      <c r="L377" s="57"/>
    </row>
    <row r="378" spans="1:12">
      <c r="A378" s="54" t="s">
        <v>64</v>
      </c>
      <c r="B378" s="54" t="s">
        <v>123</v>
      </c>
      <c r="C378" s="54"/>
      <c r="D378" s="53">
        <v>2262854556</v>
      </c>
      <c r="E378" s="53">
        <v>1164147240</v>
      </c>
      <c r="F378" s="53">
        <v>1098707316</v>
      </c>
      <c r="G378" s="53">
        <v>3427001796</v>
      </c>
      <c r="K378" s="57"/>
      <c r="L378" s="57"/>
    </row>
    <row r="379" spans="1:12">
      <c r="A379" s="54" t="s">
        <v>64</v>
      </c>
      <c r="B379" s="54" t="s">
        <v>122</v>
      </c>
      <c r="C379" s="54"/>
      <c r="D379" s="53">
        <v>2751139080</v>
      </c>
      <c r="E379" s="53">
        <v>1235647299</v>
      </c>
      <c r="F379" s="53">
        <v>1515491781</v>
      </c>
      <c r="G379" s="53">
        <v>3986786379</v>
      </c>
      <c r="K379" s="57"/>
      <c r="L379" s="57"/>
    </row>
  </sheetData>
  <phoneticPr fontId="11" type="noConversion"/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3"/>
  <dimension ref="A4:N60"/>
  <sheetViews>
    <sheetView showGridLines="0" topLeftCell="A14" zoomScale="87" zoomScaleNormal="110" workbookViewId="0">
      <selection activeCell="L27" sqref="L27"/>
    </sheetView>
  </sheetViews>
  <sheetFormatPr baseColWidth="10" defaultColWidth="11" defaultRowHeight="16"/>
  <cols>
    <col min="2" max="2" width="12.33203125" customWidth="1"/>
    <col min="3" max="3" width="19.1640625" bestFit="1" customWidth="1"/>
    <col min="4" max="4" width="17.1640625" bestFit="1" customWidth="1"/>
    <col min="5" max="5" width="1.1640625" customWidth="1"/>
    <col min="6" max="6" width="32.1640625" bestFit="1" customWidth="1"/>
    <col min="11" max="11" width="20.1640625" bestFit="1" customWidth="1"/>
    <col min="12" max="12" width="12.33203125" bestFit="1" customWidth="1"/>
    <col min="13" max="13" width="14" bestFit="1" customWidth="1"/>
    <col min="14" max="14" width="16.6640625" bestFit="1" customWidth="1"/>
  </cols>
  <sheetData>
    <row r="4" spans="6:14">
      <c r="F4" s="42" t="s">
        <v>54</v>
      </c>
      <c r="G4" t="s">
        <v>55</v>
      </c>
      <c r="J4" t="s">
        <v>54</v>
      </c>
      <c r="K4" t="s">
        <v>57</v>
      </c>
      <c r="L4" t="s">
        <v>58</v>
      </c>
      <c r="M4" t="s">
        <v>56</v>
      </c>
      <c r="N4" t="s">
        <v>116</v>
      </c>
    </row>
    <row r="5" spans="6:14">
      <c r="F5">
        <v>1998</v>
      </c>
      <c r="G5" s="11">
        <f>MDIC!K3</f>
        <v>-8.388673916079159E-2</v>
      </c>
      <c r="J5">
        <v>1998</v>
      </c>
      <c r="K5" s="43">
        <f>MDIC!B3</f>
        <v>51076.603548999999</v>
      </c>
      <c r="L5" s="43">
        <f>MDIC!D3</f>
        <v>57596.907510999998</v>
      </c>
      <c r="M5" s="43">
        <f>SUM(K5:L5)</f>
        <v>108673.51105999999</v>
      </c>
      <c r="N5" s="43">
        <f>K5-L5</f>
        <v>-6520.3039619999981</v>
      </c>
    </row>
    <row r="6" spans="6:14">
      <c r="F6">
        <v>1999</v>
      </c>
      <c r="G6" s="11">
        <f>MDIC!K4</f>
        <v>-0.12099141667329572</v>
      </c>
      <c r="J6">
        <v>1999</v>
      </c>
      <c r="K6" s="43">
        <f>MDIC!B4</f>
        <v>47945.909310000003</v>
      </c>
      <c r="L6" s="43">
        <f>MDIC!D4</f>
        <v>49181.644327000002</v>
      </c>
      <c r="M6" s="43">
        <f t="shared" ref="M6:M25" si="0">SUM(K6:L6)</f>
        <v>97127.553637000005</v>
      </c>
      <c r="N6" s="43">
        <f t="shared" ref="N6:N26" si="1">K6-L6</f>
        <v>-1235.7350169999991</v>
      </c>
    </row>
    <row r="7" spans="6:14">
      <c r="F7">
        <v>2000</v>
      </c>
      <c r="G7" s="11">
        <f>MDIC!K5</f>
        <v>3.9809561983678243E-2</v>
      </c>
      <c r="J7">
        <v>2000</v>
      </c>
      <c r="K7" s="43">
        <f>MDIC!B5</f>
        <v>55018.346483000001</v>
      </c>
      <c r="L7" s="43">
        <f>MDIC!D5</f>
        <v>55891.118709000002</v>
      </c>
      <c r="M7" s="43">
        <f t="shared" si="0"/>
        <v>110909.465192</v>
      </c>
      <c r="N7" s="43">
        <f t="shared" si="1"/>
        <v>-872.77222600000096</v>
      </c>
    </row>
    <row r="8" spans="6:14">
      <c r="F8">
        <v>2001</v>
      </c>
      <c r="G8" s="11">
        <f>MDIC!K6</f>
        <v>-3.7120108098245952E-2</v>
      </c>
      <c r="J8">
        <v>2001</v>
      </c>
      <c r="K8" s="43">
        <f>MDIC!B6</f>
        <v>58128.223219</v>
      </c>
      <c r="L8" s="43">
        <f>MDIC!D6</f>
        <v>55444.566162000003</v>
      </c>
      <c r="M8" s="43">
        <f t="shared" si="0"/>
        <v>113572.78938100001</v>
      </c>
      <c r="N8" s="43">
        <f t="shared" si="1"/>
        <v>2683.6570569999967</v>
      </c>
    </row>
    <row r="9" spans="6:14">
      <c r="F9">
        <v>2002</v>
      </c>
      <c r="G9" s="11">
        <f>MDIC!K7</f>
        <v>-0.12663300836771485</v>
      </c>
      <c r="J9">
        <v>2002</v>
      </c>
      <c r="K9" s="43">
        <f>MDIC!B7</f>
        <v>60290.491129000002</v>
      </c>
      <c r="L9" s="43">
        <f>MDIC!D7</f>
        <v>47140.165637999999</v>
      </c>
      <c r="M9" s="43">
        <f t="shared" si="0"/>
        <v>107430.65676700001</v>
      </c>
      <c r="N9" s="43">
        <f t="shared" si="1"/>
        <v>13150.325491000003</v>
      </c>
    </row>
    <row r="10" spans="6:14">
      <c r="F10">
        <v>2003</v>
      </c>
      <c r="G10" s="11">
        <f>MDIC!K8</f>
        <v>-1.2824019449626967E-2</v>
      </c>
      <c r="J10">
        <v>2003</v>
      </c>
      <c r="K10" s="43">
        <f>MDIC!B8</f>
        <v>72975.027453999995</v>
      </c>
      <c r="L10" s="43">
        <f>MDIC!D8</f>
        <v>48269.929600000003</v>
      </c>
      <c r="M10" s="43">
        <f t="shared" si="0"/>
        <v>121244.957054</v>
      </c>
      <c r="N10" s="43">
        <f t="shared" si="1"/>
        <v>24705.097853999992</v>
      </c>
    </row>
    <row r="11" spans="6:14">
      <c r="F11">
        <v>2004</v>
      </c>
      <c r="G11" s="11">
        <f>MDIC!K9</f>
        <v>0.19000873327787571</v>
      </c>
      <c r="J11">
        <v>2004</v>
      </c>
      <c r="K11" s="43">
        <f>MDIC!B9</f>
        <v>96332.184410000002</v>
      </c>
      <c r="L11" s="43">
        <f>MDIC!D9</f>
        <v>62744.505512999996</v>
      </c>
      <c r="M11" s="43">
        <f t="shared" si="0"/>
        <v>159076.689923</v>
      </c>
      <c r="N11" s="43">
        <f t="shared" si="1"/>
        <v>33587.678897000005</v>
      </c>
    </row>
    <row r="12" spans="6:14">
      <c r="F12">
        <v>2005</v>
      </c>
      <c r="G12" s="11">
        <f>MDIC!K10</f>
        <v>0.11617228925503365</v>
      </c>
      <c r="J12">
        <v>2005</v>
      </c>
      <c r="K12" s="43">
        <f>MDIC!B10</f>
        <v>118692.85654399999</v>
      </c>
      <c r="L12" s="43">
        <f>MDIC!D10</f>
        <v>73468.391463000007</v>
      </c>
      <c r="M12" s="43">
        <f t="shared" si="0"/>
        <v>192161.24800700002</v>
      </c>
      <c r="N12" s="43">
        <f t="shared" si="1"/>
        <v>45224.465080999988</v>
      </c>
    </row>
    <row r="13" spans="6:14">
      <c r="F13">
        <v>2006</v>
      </c>
      <c r="G13" s="11">
        <f>MDIC!K11</f>
        <v>0.12341322807257149</v>
      </c>
      <c r="J13">
        <v>2006</v>
      </c>
      <c r="K13" s="43">
        <f>MDIC!B11</f>
        <v>137708.09675900001</v>
      </c>
      <c r="L13" s="43">
        <f>MDIC!D11</f>
        <v>91192.855349999998</v>
      </c>
      <c r="M13" s="43">
        <f t="shared" si="0"/>
        <v>228900.95210900001</v>
      </c>
      <c r="N13" s="43">
        <f t="shared" si="1"/>
        <v>46515.241409000009</v>
      </c>
    </row>
    <row r="14" spans="6:14">
      <c r="F14">
        <v>2007</v>
      </c>
      <c r="G14" s="11">
        <f>MDIC!K12</f>
        <v>0.1890468304148194</v>
      </c>
      <c r="J14">
        <v>2007</v>
      </c>
      <c r="K14" s="43">
        <f>MDIC!B12</f>
        <v>160521.882755</v>
      </c>
      <c r="L14" s="43">
        <f>MDIC!D12</f>
        <v>120475.382973</v>
      </c>
      <c r="M14" s="43">
        <f t="shared" si="0"/>
        <v>280997.26572799997</v>
      </c>
      <c r="N14" s="43">
        <f t="shared" si="1"/>
        <v>40046.499781999999</v>
      </c>
    </row>
    <row r="15" spans="6:14">
      <c r="F15">
        <v>2008</v>
      </c>
      <c r="G15" s="11">
        <f>MDIC!K13</f>
        <v>0.26106359014399572</v>
      </c>
      <c r="J15">
        <v>2008</v>
      </c>
      <c r="K15" s="43">
        <f>MDIC!B13</f>
        <v>197778.85808500001</v>
      </c>
      <c r="L15" s="43">
        <f>MDIC!D13</f>
        <v>173118.588785</v>
      </c>
      <c r="M15" s="43">
        <f t="shared" si="0"/>
        <v>370897.44686999999</v>
      </c>
      <c r="N15" s="43">
        <f t="shared" si="1"/>
        <v>24660.269300000014</v>
      </c>
    </row>
    <row r="16" spans="6:14">
      <c r="F16">
        <v>2009</v>
      </c>
      <c r="G16" s="11">
        <f>MDIC!K14</f>
        <v>-0.2877813120888093</v>
      </c>
      <c r="J16">
        <v>2009</v>
      </c>
      <c r="K16" s="43">
        <f>MDIC!B14</f>
        <v>152910.58038299999</v>
      </c>
      <c r="L16" s="43">
        <f>MDIC!D14</f>
        <v>127812.153899</v>
      </c>
      <c r="M16" s="43">
        <f t="shared" si="0"/>
        <v>280722.73428199999</v>
      </c>
      <c r="N16" s="43">
        <f t="shared" si="1"/>
        <v>25098.426483999996</v>
      </c>
    </row>
    <row r="17" spans="2:14" ht="8" customHeight="1">
      <c r="F17">
        <v>2010</v>
      </c>
      <c r="G17" s="11">
        <f>MDIC!K15</f>
        <v>0.30745281049413675</v>
      </c>
      <c r="J17">
        <v>2010</v>
      </c>
      <c r="K17" s="43">
        <f>MDIC!B15</f>
        <v>201788.337035</v>
      </c>
      <c r="L17" s="43">
        <f>MDIC!D15</f>
        <v>181774.96937800001</v>
      </c>
      <c r="M17" s="43">
        <f t="shared" si="0"/>
        <v>383563.30641299998</v>
      </c>
      <c r="N17" s="43">
        <f t="shared" si="1"/>
        <v>20013.367656999995</v>
      </c>
    </row>
    <row r="18" spans="2:14">
      <c r="F18">
        <v>2011</v>
      </c>
      <c r="G18" s="11">
        <f>MDIC!K16</f>
        <v>0.18038316710345725</v>
      </c>
      <c r="J18">
        <v>2011</v>
      </c>
      <c r="K18" s="43">
        <f>MDIC!B16</f>
        <v>255936.30685699999</v>
      </c>
      <c r="L18" s="43">
        <f>MDIC!D16</f>
        <v>226244.22212799999</v>
      </c>
      <c r="M18" s="43">
        <f t="shared" si="0"/>
        <v>482180.52898499998</v>
      </c>
      <c r="N18" s="43">
        <f t="shared" si="1"/>
        <v>29692.084728999995</v>
      </c>
    </row>
    <row r="19" spans="2:14">
      <c r="F19">
        <v>2012</v>
      </c>
      <c r="G19" s="11">
        <f>MDIC!K17</f>
        <v>-8.7580544119102322E-2</v>
      </c>
      <c r="J19">
        <v>2012</v>
      </c>
      <c r="K19" s="43">
        <f>MDIC!B17</f>
        <v>242277.30718999999</v>
      </c>
      <c r="L19" s="43">
        <f>MDIC!D17</f>
        <v>223366.72102299999</v>
      </c>
      <c r="M19" s="43">
        <f t="shared" si="0"/>
        <v>465644.02821299998</v>
      </c>
      <c r="N19" s="43">
        <f t="shared" si="1"/>
        <v>18910.586167000001</v>
      </c>
    </row>
    <row r="20" spans="2:14">
      <c r="F20">
        <v>2013</v>
      </c>
      <c r="G20" s="11">
        <f>MDIC!K18</f>
        <v>-2.3348838221900148E-2</v>
      </c>
      <c r="J20">
        <v>2013</v>
      </c>
      <c r="K20" s="43">
        <f>MDIC!B18</f>
        <v>241967.561759</v>
      </c>
      <c r="L20" s="43">
        <f>MDIC!D18</f>
        <v>239681.231635</v>
      </c>
      <c r="M20" s="43">
        <f t="shared" si="0"/>
        <v>481648.79339400004</v>
      </c>
      <c r="N20" s="43">
        <f t="shared" si="1"/>
        <v>2286.3301240000001</v>
      </c>
    </row>
    <row r="21" spans="2:14">
      <c r="F21">
        <v>2014</v>
      </c>
      <c r="G21" s="11">
        <f>MDIC!K19</f>
        <v>-0.11398570534663621</v>
      </c>
      <c r="J21">
        <v>2014</v>
      </c>
      <c r="K21" s="43">
        <f>MDIC!B19</f>
        <v>224974.401228</v>
      </c>
      <c r="L21" s="43">
        <f>MDIC!D19</f>
        <v>229127.843314</v>
      </c>
      <c r="M21" s="43">
        <f t="shared" si="0"/>
        <v>454102.244542</v>
      </c>
      <c r="N21" s="43">
        <f t="shared" si="1"/>
        <v>-4153.4420859999955</v>
      </c>
    </row>
    <row r="22" spans="2:14">
      <c r="F22">
        <v>2015</v>
      </c>
      <c r="G22" s="11">
        <f>MDIC!K20</f>
        <v>-0.27882496394011314</v>
      </c>
      <c r="J22">
        <v>2015</v>
      </c>
      <c r="K22" s="43">
        <f>MDIC!B20</f>
        <v>190971.08733899999</v>
      </c>
      <c r="L22" s="43">
        <f>MDIC!D20</f>
        <v>171458.999759</v>
      </c>
      <c r="M22" s="43">
        <f t="shared" si="0"/>
        <v>362430.08709799999</v>
      </c>
      <c r="N22" s="43">
        <f t="shared" si="1"/>
        <v>19512.087579999992</v>
      </c>
    </row>
    <row r="23" spans="2:14" ht="16" customHeight="1">
      <c r="F23">
        <v>2016</v>
      </c>
      <c r="G23" s="11">
        <f>MDIC!K21</f>
        <v>-0.16200578383245856</v>
      </c>
      <c r="J23">
        <v>2016</v>
      </c>
      <c r="K23" s="43">
        <f>MDIC!B21</f>
        <v>185232.116301</v>
      </c>
      <c r="L23" s="43">
        <f>MDIC!D21</f>
        <v>137585.830976</v>
      </c>
      <c r="M23" s="43">
        <f t="shared" si="0"/>
        <v>322817.947277</v>
      </c>
      <c r="N23" s="43">
        <f t="shared" si="1"/>
        <v>47646.285325000004</v>
      </c>
    </row>
    <row r="24" spans="2:14">
      <c r="F24">
        <v>2017</v>
      </c>
      <c r="G24" s="11">
        <f>MDIC!K22</f>
        <v>0.10876668187363858</v>
      </c>
      <c r="J24">
        <v>2017</v>
      </c>
      <c r="K24" s="43">
        <f>MDIC!B22</f>
        <v>217739.21846599999</v>
      </c>
      <c r="L24" s="43">
        <f>MDIC!D22</f>
        <v>150749.49442100001</v>
      </c>
      <c r="M24" s="43">
        <f t="shared" si="0"/>
        <v>368488.712887</v>
      </c>
      <c r="N24" s="43">
        <f t="shared" si="1"/>
        <v>66989.724044999981</v>
      </c>
    </row>
    <row r="25" spans="2:14">
      <c r="F25">
        <v>2018</v>
      </c>
      <c r="G25" s="11">
        <f>MDIC!K23</f>
        <v>9.9887048798966038E-2</v>
      </c>
      <c r="J25">
        <v>2018</v>
      </c>
      <c r="K25" s="43">
        <f>MDIC!B23</f>
        <v>239263.992681</v>
      </c>
      <c r="L25" s="43">
        <f>MDIC!D23</f>
        <v>181230.56886199999</v>
      </c>
      <c r="M25" s="43">
        <f t="shared" si="0"/>
        <v>420494.56154299999</v>
      </c>
      <c r="N25" s="43">
        <f t="shared" si="1"/>
        <v>58033.423819000018</v>
      </c>
    </row>
    <row r="26" spans="2:14">
      <c r="F26">
        <v>2019</v>
      </c>
      <c r="G26" s="11">
        <v>-5.7000000000000002E-2</v>
      </c>
      <c r="J26">
        <v>2019</v>
      </c>
      <c r="K26" s="43">
        <f>MDIC!B24</f>
        <v>225383.482468</v>
      </c>
      <c r="L26" s="43">
        <f>MDIC!D24</f>
        <v>177347.93474900001</v>
      </c>
      <c r="M26" s="43">
        <f>SUM(K26:L26)</f>
        <v>402731.41721700004</v>
      </c>
      <c r="N26" s="43">
        <f t="shared" si="1"/>
        <v>48035.547718999995</v>
      </c>
    </row>
    <row r="27" spans="2:14" ht="18" customHeight="1">
      <c r="F27">
        <v>2020</v>
      </c>
      <c r="G27" s="11">
        <f>H46</f>
        <v>-0.17402000000000001</v>
      </c>
      <c r="J27">
        <v>2020</v>
      </c>
      <c r="K27" s="43">
        <f>M27</f>
        <v>332648.09599289764</v>
      </c>
      <c r="L27" s="43">
        <f>MDIC!D25</f>
        <v>0</v>
      </c>
      <c r="M27" s="43">
        <f>M26*(1+G27)</f>
        <v>332648.09599289764</v>
      </c>
    </row>
    <row r="28" spans="2:14" ht="18" customHeight="1" thickBot="1">
      <c r="F28">
        <v>2021</v>
      </c>
      <c r="G28" s="11">
        <f>H48</f>
        <v>7.3400000000000007E-2</v>
      </c>
      <c r="J28">
        <v>2021</v>
      </c>
      <c r="K28" s="43">
        <f>M28</f>
        <v>357064.46623877628</v>
      </c>
      <c r="L28" s="43">
        <f>MDIC!D26</f>
        <v>0</v>
      </c>
      <c r="M28" s="43">
        <f>M27*(1+G28)</f>
        <v>357064.46623877628</v>
      </c>
    </row>
    <row r="29" spans="2:14" ht="18" customHeight="1">
      <c r="B29" s="181" t="s">
        <v>17</v>
      </c>
      <c r="C29" s="182"/>
      <c r="D29" s="183"/>
      <c r="F29" s="181" t="s">
        <v>60</v>
      </c>
      <c r="G29" s="182"/>
      <c r="H29" s="183"/>
    </row>
    <row r="30" spans="2:14" ht="18" customHeight="1" thickBot="1">
      <c r="B30" s="203" t="s">
        <v>18</v>
      </c>
      <c r="C30" s="204"/>
      <c r="D30" s="205"/>
      <c r="F30" s="19"/>
      <c r="G30" s="12"/>
      <c r="H30" s="20"/>
    </row>
    <row r="31" spans="2:14" ht="18" customHeight="1">
      <c r="B31" s="206">
        <v>2020</v>
      </c>
      <c r="C31" s="14" t="s">
        <v>24</v>
      </c>
      <c r="D31" s="29">
        <v>-5.2999999999999999E-2</v>
      </c>
      <c r="F31" s="19"/>
      <c r="G31" s="12"/>
      <c r="H31" s="20"/>
    </row>
    <row r="32" spans="2:14" ht="18" customHeight="1">
      <c r="B32" s="206"/>
      <c r="C32" s="15" t="s">
        <v>25</v>
      </c>
      <c r="D32" s="30">
        <v>-5.5E-2</v>
      </c>
      <c r="F32" s="19"/>
      <c r="G32" s="12"/>
      <c r="H32" s="20"/>
    </row>
    <row r="33" spans="1:8" ht="18" customHeight="1">
      <c r="B33" s="206"/>
      <c r="C33" s="16" t="s">
        <v>26</v>
      </c>
      <c r="D33" s="31">
        <v>-0.05</v>
      </c>
      <c r="F33" s="19"/>
      <c r="G33" s="12"/>
      <c r="H33" s="20"/>
    </row>
    <row r="34" spans="1:8" ht="18" customHeight="1">
      <c r="B34" s="206"/>
      <c r="C34" s="15" t="s">
        <v>27</v>
      </c>
      <c r="D34" s="32">
        <v>-0.04</v>
      </c>
      <c r="F34" s="19"/>
      <c r="G34" s="12"/>
      <c r="H34" s="20"/>
    </row>
    <row r="35" spans="1:8" ht="18" customHeight="1">
      <c r="B35" s="206"/>
      <c r="C35" s="16" t="s">
        <v>28</v>
      </c>
      <c r="D35" s="33">
        <v>-4.1099999999999998E-2</v>
      </c>
      <c r="F35" s="19"/>
      <c r="G35" s="12"/>
      <c r="H35" s="20"/>
    </row>
    <row r="36" spans="1:8" ht="18" customHeight="1">
      <c r="B36" s="206"/>
      <c r="C36" s="15" t="s">
        <v>29</v>
      </c>
      <c r="D36" s="30">
        <v>-4.7E-2</v>
      </c>
      <c r="F36" s="19"/>
      <c r="G36" s="12"/>
      <c r="H36" s="20"/>
    </row>
    <row r="37" spans="1:8">
      <c r="B37" s="206">
        <v>2021</v>
      </c>
      <c r="C37" s="16" t="s">
        <v>24</v>
      </c>
      <c r="D37" s="33">
        <v>2.9000000000000001E-2</v>
      </c>
      <c r="F37" s="19"/>
      <c r="G37" s="12"/>
      <c r="H37" s="20"/>
    </row>
    <row r="38" spans="1:8" ht="17" thickBot="1">
      <c r="B38" s="206"/>
      <c r="C38" s="17" t="s">
        <v>28</v>
      </c>
      <c r="D38" s="34">
        <v>3.2000000000000001E-2</v>
      </c>
      <c r="F38" s="19"/>
      <c r="G38" s="12"/>
      <c r="H38" s="20"/>
    </row>
    <row r="39" spans="1:8" ht="17" thickBot="1">
      <c r="B39" s="207" t="s">
        <v>19</v>
      </c>
      <c r="C39" s="208"/>
      <c r="D39" s="209"/>
      <c r="F39" s="19"/>
      <c r="G39" s="12"/>
      <c r="H39" s="20"/>
    </row>
    <row r="40" spans="1:8">
      <c r="B40" s="18">
        <v>2020</v>
      </c>
      <c r="C40" s="14" t="s">
        <v>24</v>
      </c>
      <c r="D40" s="35">
        <v>-0.03</v>
      </c>
      <c r="F40" s="197" t="s">
        <v>20</v>
      </c>
      <c r="G40" s="198"/>
      <c r="H40" s="24">
        <f>AVERAGE($D$31:$D$36)</f>
        <v>-4.7683333333333335E-2</v>
      </c>
    </row>
    <row r="41" spans="1:8">
      <c r="B41" s="18">
        <v>2021</v>
      </c>
      <c r="C41" s="17" t="s">
        <v>24</v>
      </c>
      <c r="D41" s="34">
        <v>5.8000000000000003E-2</v>
      </c>
      <c r="F41" s="186" t="s">
        <v>21</v>
      </c>
      <c r="G41" s="187"/>
      <c r="H41" s="25">
        <f>AVERAGE($D$37:$D$38)</f>
        <v>3.0499999999999999E-2</v>
      </c>
    </row>
    <row r="42" spans="1:8">
      <c r="B42" s="19"/>
      <c r="C42" s="12"/>
      <c r="D42" s="20"/>
      <c r="F42" s="197" t="s">
        <v>22</v>
      </c>
      <c r="G42" s="198"/>
      <c r="H42" s="26">
        <f>$D$40</f>
        <v>-0.03</v>
      </c>
    </row>
    <row r="43" spans="1:8">
      <c r="A43" s="44">
        <v>0</v>
      </c>
      <c r="B43" s="210" t="s">
        <v>32</v>
      </c>
      <c r="C43" s="211"/>
      <c r="D43" s="212"/>
      <c r="F43" s="186" t="s">
        <v>23</v>
      </c>
      <c r="G43" s="187"/>
      <c r="H43" s="25">
        <f>$D$41</f>
        <v>5.8000000000000003E-2</v>
      </c>
    </row>
    <row r="44" spans="1:8">
      <c r="A44" s="44">
        <v>1</v>
      </c>
      <c r="B44" s="19" t="s">
        <v>40</v>
      </c>
      <c r="C44" s="12"/>
      <c r="D44" s="21" t="s">
        <v>41</v>
      </c>
      <c r="F44" s="197" t="s">
        <v>30</v>
      </c>
      <c r="G44" s="198"/>
      <c r="H44" s="27">
        <v>1</v>
      </c>
    </row>
    <row r="45" spans="1:8">
      <c r="B45" s="22" t="s">
        <v>33</v>
      </c>
      <c r="C45" s="13"/>
      <c r="D45" s="23" t="s">
        <v>34</v>
      </c>
      <c r="F45" s="186" t="s">
        <v>31</v>
      </c>
      <c r="G45" s="187"/>
      <c r="H45" s="28">
        <v>0</v>
      </c>
    </row>
    <row r="46" spans="1:8">
      <c r="B46" s="19" t="s">
        <v>35</v>
      </c>
      <c r="C46" s="12"/>
      <c r="D46" s="21" t="s">
        <v>36</v>
      </c>
      <c r="F46" s="188" t="s">
        <v>38</v>
      </c>
      <c r="G46" s="189"/>
      <c r="H46" s="194">
        <f>IF(H44=1,-17.402%,-5.517%)</f>
        <v>-0.17402000000000001</v>
      </c>
    </row>
    <row r="47" spans="1:8" ht="16" customHeight="1">
      <c r="B47" s="199" t="s">
        <v>37</v>
      </c>
      <c r="C47" s="200"/>
      <c r="D47" s="213">
        <v>0.89979299999999995</v>
      </c>
      <c r="F47" s="188"/>
      <c r="G47" s="189"/>
      <c r="H47" s="194"/>
    </row>
    <row r="48" spans="1:8">
      <c r="B48" s="199"/>
      <c r="C48" s="200"/>
      <c r="D48" s="213"/>
      <c r="F48" s="190" t="s">
        <v>39</v>
      </c>
      <c r="G48" s="191"/>
      <c r="H48" s="195">
        <v>7.3400000000000007E-2</v>
      </c>
    </row>
    <row r="49" spans="2:8" ht="17" thickBot="1">
      <c r="B49" s="201"/>
      <c r="C49" s="202"/>
      <c r="D49" s="214"/>
      <c r="F49" s="192"/>
      <c r="G49" s="193"/>
      <c r="H49" s="196"/>
    </row>
    <row r="50" spans="2:8">
      <c r="F50" s="184" t="s">
        <v>42</v>
      </c>
      <c r="G50" s="184"/>
      <c r="H50" s="184"/>
    </row>
    <row r="51" spans="2:8" ht="18" customHeight="1">
      <c r="F51" s="185"/>
      <c r="G51" s="185"/>
      <c r="H51" s="185"/>
    </row>
    <row r="52" spans="2:8" ht="18" customHeight="1"/>
    <row r="53" spans="2:8" ht="18" customHeight="1"/>
    <row r="54" spans="2:8" ht="18" customHeight="1"/>
    <row r="55" spans="2:8" ht="18" customHeight="1"/>
    <row r="56" spans="2:8" ht="18" customHeight="1"/>
    <row r="57" spans="2:8" ht="18" customHeight="1"/>
    <row r="58" spans="2:8" ht="18" customHeight="1"/>
    <row r="59" spans="2:8" ht="18" customHeight="1"/>
    <row r="60" spans="2:8" ht="18" customHeight="1"/>
  </sheetData>
  <mergeCells count="20">
    <mergeCell ref="B47:C49"/>
    <mergeCell ref="B29:D29"/>
    <mergeCell ref="B30:D30"/>
    <mergeCell ref="B31:B36"/>
    <mergeCell ref="B37:B38"/>
    <mergeCell ref="B39:D39"/>
    <mergeCell ref="B43:D43"/>
    <mergeCell ref="D47:D49"/>
    <mergeCell ref="F29:H29"/>
    <mergeCell ref="F50:H51"/>
    <mergeCell ref="F45:G45"/>
    <mergeCell ref="F46:G47"/>
    <mergeCell ref="F48:G49"/>
    <mergeCell ref="H46:H47"/>
    <mergeCell ref="H48:H49"/>
    <mergeCell ref="F44:G44"/>
    <mergeCell ref="F40:G40"/>
    <mergeCell ref="F41:G41"/>
    <mergeCell ref="F42:G42"/>
    <mergeCell ref="F43:G43"/>
  </mergeCells>
  <dataValidations count="1">
    <dataValidation type="list" allowBlank="1" showInputMessage="1" showErrorMessage="1" sqref="H44" xr:uid="{00000000-0002-0000-0300-000000000000}">
      <formula1>$A$43:$A$44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4:O60"/>
  <sheetViews>
    <sheetView showGridLines="0" zoomScale="75" zoomScaleNormal="90" workbookViewId="0">
      <selection activeCell="B31" sqref="B31:D43"/>
    </sheetView>
  </sheetViews>
  <sheetFormatPr baseColWidth="10" defaultColWidth="11" defaultRowHeight="16"/>
  <cols>
    <col min="2" max="2" width="12.33203125" customWidth="1"/>
    <col min="3" max="3" width="19.1640625" bestFit="1" customWidth="1"/>
    <col min="4" max="4" width="17.1640625" bestFit="1" customWidth="1"/>
    <col min="5" max="5" width="2.33203125" customWidth="1"/>
    <col min="6" max="6" width="32.1640625" bestFit="1" customWidth="1"/>
    <col min="11" max="11" width="20.1640625" bestFit="1" customWidth="1"/>
    <col min="12" max="12" width="12.33203125" bestFit="1" customWidth="1"/>
    <col min="13" max="13" width="14" bestFit="1" customWidth="1"/>
    <col min="14" max="14" width="26" bestFit="1" customWidth="1"/>
  </cols>
  <sheetData>
    <row r="4" spans="6:15">
      <c r="F4" s="42" t="s">
        <v>54</v>
      </c>
      <c r="G4" t="s">
        <v>55</v>
      </c>
      <c r="J4" t="s">
        <v>54</v>
      </c>
      <c r="K4" t="s">
        <v>57</v>
      </c>
      <c r="L4" t="s">
        <v>58</v>
      </c>
      <c r="M4" t="s">
        <v>56</v>
      </c>
      <c r="N4" t="s">
        <v>109</v>
      </c>
      <c r="O4" t="s">
        <v>147</v>
      </c>
    </row>
    <row r="5" spans="6:15">
      <c r="F5">
        <v>1998</v>
      </c>
      <c r="G5" s="11">
        <f>MDIC!K3</f>
        <v>-8.388673916079159E-2</v>
      </c>
      <c r="J5">
        <v>1998</v>
      </c>
      <c r="K5" s="43">
        <f>MDIC!B3</f>
        <v>51076.603548999999</v>
      </c>
      <c r="L5" s="43">
        <f>MDIC!D3</f>
        <v>57596.907510999998</v>
      </c>
      <c r="M5" s="43">
        <f>SUM(K5:L5)</f>
        <v>108673.51105999999</v>
      </c>
      <c r="N5" s="43">
        <f>K5-L5</f>
        <v>-6520.3039619999981</v>
      </c>
      <c r="O5" t="s">
        <v>8</v>
      </c>
    </row>
    <row r="6" spans="6:15">
      <c r="F6">
        <v>1999</v>
      </c>
      <c r="G6" s="11">
        <f>MDIC!K4</f>
        <v>-0.12099141667329572</v>
      </c>
      <c r="J6">
        <v>1999</v>
      </c>
      <c r="K6" s="43">
        <f>MDIC!B4</f>
        <v>47945.909310000003</v>
      </c>
      <c r="L6" s="43">
        <f>MDIC!D4</f>
        <v>49181.644327000002</v>
      </c>
      <c r="M6" s="43">
        <f t="shared" ref="M6:M25" si="0">SUM(K6:L6)</f>
        <v>97127.553637000005</v>
      </c>
      <c r="N6" s="43">
        <f t="shared" ref="N6:N26" si="1">K6-L6</f>
        <v>-1235.7350169999991</v>
      </c>
      <c r="O6" s="62">
        <f>M6/M5 - 1</f>
        <v>-0.10624445009994499</v>
      </c>
    </row>
    <row r="7" spans="6:15">
      <c r="F7">
        <v>2000</v>
      </c>
      <c r="G7" s="11">
        <f>MDIC!K5</f>
        <v>3.9809561983678243E-2</v>
      </c>
      <c r="J7">
        <v>2000</v>
      </c>
      <c r="K7" s="43">
        <f>MDIC!B5</f>
        <v>55018.346483000001</v>
      </c>
      <c r="L7" s="43">
        <f>MDIC!D5</f>
        <v>55891.118709000002</v>
      </c>
      <c r="M7" s="43">
        <f t="shared" si="0"/>
        <v>110909.465192</v>
      </c>
      <c r="N7" s="43">
        <f t="shared" si="1"/>
        <v>-872.77222600000096</v>
      </c>
      <c r="O7" s="62">
        <f t="shared" ref="O7:O26" si="2">M7/M6 - 1</f>
        <v>0.14189497252765038</v>
      </c>
    </row>
    <row r="8" spans="6:15">
      <c r="F8">
        <v>2001</v>
      </c>
      <c r="G8" s="11">
        <f>MDIC!K6</f>
        <v>-3.7120108098245952E-2</v>
      </c>
      <c r="J8">
        <v>2001</v>
      </c>
      <c r="K8" s="43">
        <f>MDIC!B6</f>
        <v>58128.223219</v>
      </c>
      <c r="L8" s="43">
        <f>MDIC!D6</f>
        <v>55444.566162000003</v>
      </c>
      <c r="M8" s="43">
        <f t="shared" si="0"/>
        <v>113572.78938100001</v>
      </c>
      <c r="N8" s="43">
        <f t="shared" si="1"/>
        <v>2683.6570569999967</v>
      </c>
      <c r="O8" s="62">
        <f t="shared" si="2"/>
        <v>2.4013497715360987E-2</v>
      </c>
    </row>
    <row r="9" spans="6:15">
      <c r="F9">
        <v>2002</v>
      </c>
      <c r="G9" s="11">
        <f>MDIC!K7</f>
        <v>-0.12663300836771485</v>
      </c>
      <c r="J9">
        <v>2002</v>
      </c>
      <c r="K9" s="43">
        <f>MDIC!B7</f>
        <v>60290.491129000002</v>
      </c>
      <c r="L9" s="43">
        <f>MDIC!D7</f>
        <v>47140.165637999999</v>
      </c>
      <c r="M9" s="43">
        <f t="shared" si="0"/>
        <v>107430.65676700001</v>
      </c>
      <c r="N9" s="43">
        <f t="shared" si="1"/>
        <v>13150.325491000003</v>
      </c>
      <c r="O9" s="62">
        <f t="shared" si="2"/>
        <v>-5.4081022817843549E-2</v>
      </c>
    </row>
    <row r="10" spans="6:15">
      <c r="F10">
        <v>2003</v>
      </c>
      <c r="G10" s="11">
        <f>MDIC!K8</f>
        <v>-1.2824019449626967E-2</v>
      </c>
      <c r="J10">
        <v>2003</v>
      </c>
      <c r="K10" s="43">
        <f>MDIC!B8</f>
        <v>72975.027453999995</v>
      </c>
      <c r="L10" s="43">
        <f>MDIC!D8</f>
        <v>48269.929600000003</v>
      </c>
      <c r="M10" s="43">
        <f t="shared" si="0"/>
        <v>121244.957054</v>
      </c>
      <c r="N10" s="43">
        <f t="shared" si="1"/>
        <v>24705.097853999992</v>
      </c>
      <c r="O10" s="62">
        <f t="shared" si="2"/>
        <v>0.12858806510846343</v>
      </c>
    </row>
    <row r="11" spans="6:15">
      <c r="F11">
        <v>2004</v>
      </c>
      <c r="G11" s="11">
        <f>MDIC!K9</f>
        <v>0.19000873327787571</v>
      </c>
      <c r="J11">
        <v>2004</v>
      </c>
      <c r="K11" s="43">
        <f>MDIC!B9</f>
        <v>96332.184410000002</v>
      </c>
      <c r="L11" s="43">
        <f>MDIC!D9</f>
        <v>62744.505512999996</v>
      </c>
      <c r="M11" s="43">
        <f t="shared" si="0"/>
        <v>159076.689923</v>
      </c>
      <c r="N11" s="43">
        <f t="shared" si="1"/>
        <v>33587.678897000005</v>
      </c>
      <c r="O11" s="62">
        <f t="shared" si="2"/>
        <v>0.31202726932511116</v>
      </c>
    </row>
    <row r="12" spans="6:15">
      <c r="F12">
        <v>2005</v>
      </c>
      <c r="G12" s="11">
        <f>MDIC!K10</f>
        <v>0.11617228925503365</v>
      </c>
      <c r="J12">
        <v>2005</v>
      </c>
      <c r="K12" s="43">
        <f>MDIC!B10</f>
        <v>118692.85654399999</v>
      </c>
      <c r="L12" s="43">
        <f>MDIC!D10</f>
        <v>73468.391463000007</v>
      </c>
      <c r="M12" s="43">
        <f t="shared" si="0"/>
        <v>192161.24800700002</v>
      </c>
      <c r="N12" s="43">
        <f t="shared" si="1"/>
        <v>45224.465080999988</v>
      </c>
      <c r="O12" s="62">
        <f t="shared" si="2"/>
        <v>0.20797866802492804</v>
      </c>
    </row>
    <row r="13" spans="6:15">
      <c r="F13">
        <v>2006</v>
      </c>
      <c r="G13" s="11">
        <f>MDIC!K11</f>
        <v>0.12341322807257149</v>
      </c>
      <c r="J13">
        <v>2006</v>
      </c>
      <c r="K13" s="43">
        <f>MDIC!B11</f>
        <v>137708.09675900001</v>
      </c>
      <c r="L13" s="43">
        <f>MDIC!D11</f>
        <v>91192.855349999998</v>
      </c>
      <c r="M13" s="43">
        <f t="shared" si="0"/>
        <v>228900.95210900001</v>
      </c>
      <c r="N13" s="43">
        <f t="shared" si="1"/>
        <v>46515.241409000009</v>
      </c>
      <c r="O13" s="62">
        <f t="shared" si="2"/>
        <v>0.19119205606252954</v>
      </c>
    </row>
    <row r="14" spans="6:15">
      <c r="F14">
        <v>2007</v>
      </c>
      <c r="G14" s="11">
        <f>MDIC!K12</f>
        <v>0.1890468304148194</v>
      </c>
      <c r="J14">
        <v>2007</v>
      </c>
      <c r="K14" s="43">
        <f>MDIC!B12</f>
        <v>160521.882755</v>
      </c>
      <c r="L14" s="43">
        <f>MDIC!D12</f>
        <v>120475.382973</v>
      </c>
      <c r="M14" s="43">
        <f t="shared" si="0"/>
        <v>280997.26572799997</v>
      </c>
      <c r="N14" s="43">
        <f t="shared" si="1"/>
        <v>40046.499781999999</v>
      </c>
      <c r="O14" s="62">
        <f t="shared" si="2"/>
        <v>0.22759325873923109</v>
      </c>
    </row>
    <row r="15" spans="6:15">
      <c r="F15">
        <v>2008</v>
      </c>
      <c r="G15" s="11">
        <f>MDIC!K13</f>
        <v>0.26106359014399572</v>
      </c>
      <c r="J15">
        <v>2008</v>
      </c>
      <c r="K15" s="43">
        <f>MDIC!B13</f>
        <v>197778.85808500001</v>
      </c>
      <c r="L15" s="43">
        <f>MDIC!D13</f>
        <v>173118.588785</v>
      </c>
      <c r="M15" s="43">
        <f t="shared" si="0"/>
        <v>370897.44686999999</v>
      </c>
      <c r="N15" s="43">
        <f t="shared" si="1"/>
        <v>24660.269300000014</v>
      </c>
      <c r="O15" s="62">
        <f t="shared" si="2"/>
        <v>0.31993258336193797</v>
      </c>
    </row>
    <row r="16" spans="6:15">
      <c r="F16">
        <v>2009</v>
      </c>
      <c r="G16" s="11">
        <f>MDIC!K14</f>
        <v>-0.2877813120888093</v>
      </c>
      <c r="J16">
        <v>2009</v>
      </c>
      <c r="K16" s="43">
        <f>MDIC!B14</f>
        <v>152910.58038299999</v>
      </c>
      <c r="L16" s="43">
        <f>MDIC!D14</f>
        <v>127812.153899</v>
      </c>
      <c r="M16" s="43">
        <f t="shared" si="0"/>
        <v>280722.73428199999</v>
      </c>
      <c r="N16" s="43">
        <f t="shared" si="1"/>
        <v>25098.426483999996</v>
      </c>
      <c r="O16" s="62">
        <f t="shared" si="2"/>
        <v>-0.24312573016876637</v>
      </c>
    </row>
    <row r="17" spans="2:15" ht="13" customHeight="1">
      <c r="F17">
        <v>2010</v>
      </c>
      <c r="G17" s="11">
        <f>MDIC!K15</f>
        <v>0.30745281049413675</v>
      </c>
      <c r="J17">
        <v>2010</v>
      </c>
      <c r="K17" s="43">
        <f>MDIC!B15</f>
        <v>201788.337035</v>
      </c>
      <c r="L17" s="43">
        <f>MDIC!D15</f>
        <v>181774.96937800001</v>
      </c>
      <c r="M17" s="43">
        <f t="shared" si="0"/>
        <v>383563.30641299998</v>
      </c>
      <c r="N17" s="43">
        <f t="shared" si="1"/>
        <v>20013.367656999995</v>
      </c>
      <c r="O17" s="62">
        <f t="shared" si="2"/>
        <v>0.36634215748159349</v>
      </c>
    </row>
    <row r="18" spans="2:15">
      <c r="F18">
        <v>2011</v>
      </c>
      <c r="G18" s="11">
        <f>MDIC!K16</f>
        <v>0.18038316710345725</v>
      </c>
      <c r="J18">
        <v>2011</v>
      </c>
      <c r="K18" s="43">
        <f>MDIC!B16</f>
        <v>255936.30685699999</v>
      </c>
      <c r="L18" s="43">
        <f>MDIC!D16</f>
        <v>226244.22212799999</v>
      </c>
      <c r="M18" s="43">
        <f t="shared" si="0"/>
        <v>482180.52898499998</v>
      </c>
      <c r="N18" s="43">
        <f t="shared" si="1"/>
        <v>29692.084728999995</v>
      </c>
      <c r="O18" s="62">
        <f t="shared" si="2"/>
        <v>0.25710807296518179</v>
      </c>
    </row>
    <row r="19" spans="2:15">
      <c r="F19">
        <v>2012</v>
      </c>
      <c r="G19" s="11">
        <f>MDIC!K17</f>
        <v>-8.7580544119102322E-2</v>
      </c>
      <c r="J19">
        <v>2012</v>
      </c>
      <c r="K19" s="43">
        <f>MDIC!B17</f>
        <v>242277.30718999999</v>
      </c>
      <c r="L19" s="43">
        <f>MDIC!D17</f>
        <v>223366.72102299999</v>
      </c>
      <c r="M19" s="43">
        <f t="shared" si="0"/>
        <v>465644.02821299998</v>
      </c>
      <c r="N19" s="43">
        <f t="shared" si="1"/>
        <v>18910.586167000001</v>
      </c>
      <c r="O19" s="62">
        <f t="shared" si="2"/>
        <v>-3.4295247895657854E-2</v>
      </c>
    </row>
    <row r="20" spans="2:15">
      <c r="F20">
        <v>2013</v>
      </c>
      <c r="G20" s="11">
        <f>MDIC!K18</f>
        <v>-2.3348838221900148E-2</v>
      </c>
      <c r="J20">
        <v>2013</v>
      </c>
      <c r="K20" s="43">
        <f>MDIC!B18</f>
        <v>241967.561759</v>
      </c>
      <c r="L20" s="43">
        <f>MDIC!D18</f>
        <v>239681.231635</v>
      </c>
      <c r="M20" s="43">
        <f t="shared" si="0"/>
        <v>481648.79339400004</v>
      </c>
      <c r="N20" s="43">
        <f t="shared" si="1"/>
        <v>2286.3301240000001</v>
      </c>
      <c r="O20" s="62">
        <f t="shared" si="2"/>
        <v>3.4371245439185572E-2</v>
      </c>
    </row>
    <row r="21" spans="2:15">
      <c r="F21">
        <v>2014</v>
      </c>
      <c r="G21" s="11">
        <f>MDIC!K19</f>
        <v>-0.11398570534663621</v>
      </c>
      <c r="J21">
        <v>2014</v>
      </c>
      <c r="K21" s="43">
        <f>MDIC!B19</f>
        <v>224974.401228</v>
      </c>
      <c r="L21" s="43">
        <f>MDIC!D19</f>
        <v>229127.843314</v>
      </c>
      <c r="M21" s="43">
        <f t="shared" si="0"/>
        <v>454102.244542</v>
      </c>
      <c r="N21" s="43">
        <f t="shared" si="1"/>
        <v>-4153.4420859999955</v>
      </c>
      <c r="O21" s="62">
        <f t="shared" si="2"/>
        <v>-5.7192189059355303E-2</v>
      </c>
    </row>
    <row r="22" spans="2:15">
      <c r="F22">
        <v>2015</v>
      </c>
      <c r="G22" s="11">
        <f>MDIC!K20</f>
        <v>-0.27882496394011314</v>
      </c>
      <c r="J22">
        <v>2015</v>
      </c>
      <c r="K22" s="43">
        <f>MDIC!B20</f>
        <v>190971.08733899999</v>
      </c>
      <c r="L22" s="43">
        <f>MDIC!D20</f>
        <v>171458.999759</v>
      </c>
      <c r="M22" s="43">
        <f t="shared" si="0"/>
        <v>362430.08709799999</v>
      </c>
      <c r="N22" s="43">
        <f t="shared" si="1"/>
        <v>19512.087579999992</v>
      </c>
      <c r="O22" s="62">
        <f t="shared" si="2"/>
        <v>-0.20187558759252344</v>
      </c>
    </row>
    <row r="23" spans="2:15" ht="16" customHeight="1">
      <c r="F23">
        <v>2016</v>
      </c>
      <c r="G23" s="11">
        <f>MDIC!K21</f>
        <v>-0.16200578383245856</v>
      </c>
      <c r="J23">
        <v>2016</v>
      </c>
      <c r="K23" s="43">
        <f>MDIC!B21</f>
        <v>185232.116301</v>
      </c>
      <c r="L23" s="43">
        <f>MDIC!D21</f>
        <v>137585.830976</v>
      </c>
      <c r="M23" s="43">
        <f t="shared" si="0"/>
        <v>322817.947277</v>
      </c>
      <c r="N23" s="43">
        <f t="shared" si="1"/>
        <v>47646.285325000004</v>
      </c>
      <c r="O23" s="62">
        <f t="shared" si="2"/>
        <v>-0.10929594763552009</v>
      </c>
    </row>
    <row r="24" spans="2:15">
      <c r="F24">
        <v>2017</v>
      </c>
      <c r="G24" s="11">
        <f>MDIC!K22</f>
        <v>0.10876668187363858</v>
      </c>
      <c r="J24">
        <v>2017</v>
      </c>
      <c r="K24" s="43">
        <f>MDIC!B22</f>
        <v>217739.21846599999</v>
      </c>
      <c r="L24" s="43">
        <f>MDIC!D22</f>
        <v>150749.49442100001</v>
      </c>
      <c r="M24" s="43">
        <f t="shared" si="0"/>
        <v>368488.712887</v>
      </c>
      <c r="N24" s="43">
        <f t="shared" si="1"/>
        <v>66989.724044999981</v>
      </c>
      <c r="O24" s="62">
        <f t="shared" si="2"/>
        <v>0.14147529898891076</v>
      </c>
    </row>
    <row r="25" spans="2:15">
      <c r="F25">
        <v>2018</v>
      </c>
      <c r="G25" s="11">
        <f>MDIC!K23</f>
        <v>9.9887048798966038E-2</v>
      </c>
      <c r="J25">
        <v>2018</v>
      </c>
      <c r="K25" s="43">
        <f>MDIC!B23</f>
        <v>239263.992681</v>
      </c>
      <c r="L25" s="43">
        <f>MDIC!D23</f>
        <v>181230.56886199999</v>
      </c>
      <c r="M25" s="43">
        <f t="shared" si="0"/>
        <v>420494.56154299999</v>
      </c>
      <c r="N25" s="43">
        <f t="shared" si="1"/>
        <v>58033.423819000018</v>
      </c>
      <c r="O25" s="62">
        <f t="shared" si="2"/>
        <v>0.14113281312892756</v>
      </c>
    </row>
    <row r="26" spans="2:15">
      <c r="B26" s="36"/>
      <c r="C26" s="36"/>
      <c r="D26" s="36"/>
      <c r="F26">
        <v>2019</v>
      </c>
      <c r="G26" s="11">
        <v>-5.7000000000000002E-2</v>
      </c>
      <c r="J26">
        <v>2019</v>
      </c>
      <c r="K26" s="43">
        <f>MDIC!B24</f>
        <v>225383.482468</v>
      </c>
      <c r="L26" s="43">
        <f>MDIC!D24</f>
        <v>177347.93474900001</v>
      </c>
      <c r="M26" s="43">
        <f>SUM(K26:L26)</f>
        <v>402731.41721700004</v>
      </c>
      <c r="N26" s="43">
        <f t="shared" si="1"/>
        <v>48035.547718999995</v>
      </c>
      <c r="O26" s="62">
        <f t="shared" si="2"/>
        <v>-4.2243457943470841E-2</v>
      </c>
    </row>
    <row r="27" spans="2:15" ht="18" customHeight="1">
      <c r="F27">
        <v>2020</v>
      </c>
      <c r="G27" s="11">
        <f>H48</f>
        <v>-0.51354999999999995</v>
      </c>
      <c r="J27">
        <v>2020</v>
      </c>
      <c r="K27" s="43">
        <f>M27</f>
        <v>195908.6979052097</v>
      </c>
      <c r="L27" s="43">
        <f>MDIC!D25</f>
        <v>0</v>
      </c>
      <c r="M27" s="43">
        <f>M26*(1+G27)</f>
        <v>195908.6979052097</v>
      </c>
      <c r="N27" t="s">
        <v>148</v>
      </c>
      <c r="O27" s="63">
        <f>AVERAGE(O7:O16)</f>
        <v>0.12560136178786027</v>
      </c>
    </row>
    <row r="28" spans="2:15" ht="18" customHeight="1">
      <c r="F28">
        <v>2021</v>
      </c>
      <c r="G28" s="11">
        <f>H50</f>
        <v>9.6479999999999996E-2</v>
      </c>
      <c r="J28">
        <v>2021</v>
      </c>
      <c r="K28" s="43">
        <f>M28</f>
        <v>214809.96907910431</v>
      </c>
      <c r="L28" s="43">
        <f>MDIC!D26</f>
        <v>0</v>
      </c>
      <c r="M28" s="43">
        <f>M27*(1+G28)</f>
        <v>214809.96907910431</v>
      </c>
      <c r="N28" t="s">
        <v>149</v>
      </c>
      <c r="O28" s="63">
        <f>AVERAGE(O17:O26)</f>
        <v>4.9552715787727165E-2</v>
      </c>
    </row>
    <row r="29" spans="2:15" ht="18" customHeight="1">
      <c r="N29" t="s">
        <v>150</v>
      </c>
      <c r="O29" s="38">
        <f>(M16/M7)^(1/9) - 1</f>
        <v>0.10869504925943763</v>
      </c>
    </row>
    <row r="30" spans="2:15" ht="18" customHeight="1" thickBot="1">
      <c r="N30" t="s">
        <v>151</v>
      </c>
      <c r="O30" s="38">
        <f>(M26/M17)^(1/9) - 1</f>
        <v>5.4330612438768799E-3</v>
      </c>
    </row>
    <row r="31" spans="2:15" ht="18" customHeight="1">
      <c r="B31" s="181" t="s">
        <v>17</v>
      </c>
      <c r="C31" s="182"/>
      <c r="D31" s="183"/>
      <c r="F31" s="181" t="s">
        <v>61</v>
      </c>
      <c r="G31" s="182"/>
      <c r="H31" s="183"/>
    </row>
    <row r="32" spans="2:15" ht="18" customHeight="1" thickBot="1">
      <c r="B32" s="203" t="s">
        <v>18</v>
      </c>
      <c r="C32" s="204"/>
      <c r="D32" s="205"/>
      <c r="F32" s="19"/>
      <c r="G32" s="12"/>
      <c r="H32" s="20"/>
    </row>
    <row r="33" spans="1:8" ht="18" customHeight="1">
      <c r="B33" s="206">
        <v>2020</v>
      </c>
      <c r="C33" s="14" t="s">
        <v>24</v>
      </c>
      <c r="D33" s="29">
        <v>-5.2999999999999999E-2</v>
      </c>
      <c r="F33" s="19"/>
      <c r="G33" s="12"/>
      <c r="H33" s="20"/>
    </row>
    <row r="34" spans="1:8" ht="18" customHeight="1">
      <c r="B34" s="206"/>
      <c r="C34" s="15" t="s">
        <v>25</v>
      </c>
      <c r="D34" s="30">
        <v>-5.5E-2</v>
      </c>
      <c r="F34" s="19"/>
      <c r="G34" s="12"/>
      <c r="H34" s="20"/>
    </row>
    <row r="35" spans="1:8" ht="18" customHeight="1">
      <c r="B35" s="206"/>
      <c r="C35" s="16" t="s">
        <v>26</v>
      </c>
      <c r="D35" s="31">
        <v>-0.05</v>
      </c>
      <c r="F35" s="19"/>
      <c r="G35" s="12"/>
      <c r="H35" s="20"/>
    </row>
    <row r="36" spans="1:8" ht="18" customHeight="1">
      <c r="B36" s="206"/>
      <c r="C36" s="15" t="s">
        <v>27</v>
      </c>
      <c r="D36" s="32">
        <v>-0.04</v>
      </c>
      <c r="F36" s="19"/>
      <c r="G36" s="12"/>
      <c r="H36" s="20"/>
    </row>
    <row r="37" spans="1:8">
      <c r="B37" s="206"/>
      <c r="C37" s="16" t="s">
        <v>28</v>
      </c>
      <c r="D37" s="33">
        <v>-4.1099999999999998E-2</v>
      </c>
      <c r="F37" s="19"/>
      <c r="G37" s="12"/>
      <c r="H37" s="20"/>
    </row>
    <row r="38" spans="1:8">
      <c r="B38" s="206"/>
      <c r="C38" s="15" t="s">
        <v>29</v>
      </c>
      <c r="D38" s="30">
        <v>-4.7E-2</v>
      </c>
      <c r="F38" s="19"/>
      <c r="G38" s="12"/>
      <c r="H38" s="20"/>
    </row>
    <row r="39" spans="1:8">
      <c r="B39" s="206">
        <v>2021</v>
      </c>
      <c r="C39" s="16" t="s">
        <v>24</v>
      </c>
      <c r="D39" s="33">
        <v>2.9000000000000001E-2</v>
      </c>
      <c r="F39" s="19"/>
      <c r="G39" s="12"/>
      <c r="H39" s="20"/>
    </row>
    <row r="40" spans="1:8" ht="17" thickBot="1">
      <c r="B40" s="206"/>
      <c r="C40" s="17" t="s">
        <v>28</v>
      </c>
      <c r="D40" s="34">
        <v>3.2000000000000001E-2</v>
      </c>
      <c r="F40" s="19"/>
      <c r="G40" s="12"/>
      <c r="H40" s="20"/>
    </row>
    <row r="41" spans="1:8" ht="17" thickBot="1">
      <c r="B41" s="207" t="s">
        <v>19</v>
      </c>
      <c r="C41" s="208"/>
      <c r="D41" s="209"/>
      <c r="F41" s="19"/>
      <c r="G41" s="12"/>
      <c r="H41" s="20"/>
    </row>
    <row r="42" spans="1:8">
      <c r="B42" s="18">
        <v>2020</v>
      </c>
      <c r="C42" s="14" t="s">
        <v>24</v>
      </c>
      <c r="D42" s="35">
        <v>-0.03</v>
      </c>
      <c r="F42" s="197" t="s">
        <v>20</v>
      </c>
      <c r="G42" s="198"/>
      <c r="H42" s="46">
        <f>AVERAGE($D$33:$D$38)</f>
        <v>-4.7683333333333335E-2</v>
      </c>
    </row>
    <row r="43" spans="1:8">
      <c r="A43" s="44">
        <v>0</v>
      </c>
      <c r="B43" s="18">
        <v>2021</v>
      </c>
      <c r="C43" s="17" t="s">
        <v>24</v>
      </c>
      <c r="D43" s="34">
        <v>5.8000000000000003E-2</v>
      </c>
      <c r="F43" s="186" t="s">
        <v>21</v>
      </c>
      <c r="G43" s="187"/>
      <c r="H43" s="47">
        <f>AVERAGE($D$39:$D$40)</f>
        <v>3.0499999999999999E-2</v>
      </c>
    </row>
    <row r="44" spans="1:8">
      <c r="A44" s="44">
        <v>1</v>
      </c>
      <c r="B44" s="19"/>
      <c r="C44" s="12"/>
      <c r="D44" s="20"/>
      <c r="F44" s="197" t="s">
        <v>22</v>
      </c>
      <c r="G44" s="198"/>
      <c r="H44" s="26">
        <f>$D$42</f>
        <v>-0.03</v>
      </c>
    </row>
    <row r="45" spans="1:8">
      <c r="B45" s="210" t="s">
        <v>32</v>
      </c>
      <c r="C45" s="211"/>
      <c r="D45" s="212"/>
      <c r="F45" s="186" t="s">
        <v>23</v>
      </c>
      <c r="G45" s="187"/>
      <c r="H45" s="47">
        <f>$D$43</f>
        <v>5.8000000000000003E-2</v>
      </c>
    </row>
    <row r="46" spans="1:8">
      <c r="B46" s="19" t="s">
        <v>40</v>
      </c>
      <c r="C46" s="12"/>
      <c r="D46" s="21" t="s">
        <v>41</v>
      </c>
      <c r="F46" s="197" t="s">
        <v>30</v>
      </c>
      <c r="G46" s="198"/>
      <c r="H46" s="27">
        <v>1</v>
      </c>
    </row>
    <row r="47" spans="1:8" ht="16" customHeight="1">
      <c r="B47" s="22" t="s">
        <v>33</v>
      </c>
      <c r="C47" s="13"/>
      <c r="D47" s="23" t="s">
        <v>34</v>
      </c>
      <c r="F47" s="186" t="s">
        <v>31</v>
      </c>
      <c r="G47" s="187"/>
      <c r="H47" s="48">
        <v>0</v>
      </c>
    </row>
    <row r="48" spans="1:8">
      <c r="B48" s="19" t="s">
        <v>35</v>
      </c>
      <c r="C48" s="12"/>
      <c r="D48" s="21" t="s">
        <v>36</v>
      </c>
      <c r="F48" s="188" t="s">
        <v>38</v>
      </c>
      <c r="G48" s="189"/>
      <c r="H48" s="194">
        <f>IF(H46=1,-51.355%,-37.616%)</f>
        <v>-0.51354999999999995</v>
      </c>
    </row>
    <row r="49" spans="2:8">
      <c r="B49" s="199" t="s">
        <v>37</v>
      </c>
      <c r="C49" s="200"/>
      <c r="D49" s="213">
        <v>0.89979299999999995</v>
      </c>
      <c r="F49" s="188"/>
      <c r="G49" s="189"/>
      <c r="H49" s="194"/>
    </row>
    <row r="50" spans="2:8">
      <c r="B50" s="199"/>
      <c r="C50" s="200"/>
      <c r="D50" s="213"/>
      <c r="F50" s="190" t="s">
        <v>39</v>
      </c>
      <c r="G50" s="191"/>
      <c r="H50" s="195">
        <v>9.6479999999999996E-2</v>
      </c>
    </row>
    <row r="51" spans="2:8" ht="18" customHeight="1" thickBot="1">
      <c r="B51" s="201"/>
      <c r="C51" s="202"/>
      <c r="D51" s="214"/>
      <c r="F51" s="192"/>
      <c r="G51" s="193"/>
      <c r="H51" s="196"/>
    </row>
    <row r="52" spans="2:8" ht="18" customHeight="1">
      <c r="B52" s="184" t="s">
        <v>42</v>
      </c>
      <c r="C52" s="184"/>
      <c r="D52" s="184"/>
      <c r="F52" s="185" t="s">
        <v>62</v>
      </c>
      <c r="G52" s="185"/>
      <c r="H52" s="185"/>
    </row>
    <row r="53" spans="2:8" ht="18" customHeight="1">
      <c r="B53" s="185"/>
      <c r="C53" s="185"/>
      <c r="D53" s="185"/>
      <c r="F53" s="185"/>
      <c r="G53" s="185"/>
      <c r="H53" s="185"/>
    </row>
    <row r="54" spans="2:8" ht="18" customHeight="1"/>
    <row r="55" spans="2:8" ht="18" customHeight="1"/>
    <row r="56" spans="2:8" ht="18" customHeight="1"/>
    <row r="57" spans="2:8" ht="18" customHeight="1"/>
    <row r="58" spans="2:8" ht="18" customHeight="1"/>
    <row r="59" spans="2:8" ht="18" customHeight="1"/>
    <row r="60" spans="2:8" ht="18" customHeight="1"/>
  </sheetData>
  <mergeCells count="21">
    <mergeCell ref="B45:D45"/>
    <mergeCell ref="B31:D31"/>
    <mergeCell ref="B32:D32"/>
    <mergeCell ref="B33:B38"/>
    <mergeCell ref="B39:B40"/>
    <mergeCell ref="B41:D41"/>
    <mergeCell ref="F31:H31"/>
    <mergeCell ref="F42:G42"/>
    <mergeCell ref="F43:G43"/>
    <mergeCell ref="F44:G44"/>
    <mergeCell ref="F45:G45"/>
    <mergeCell ref="B52:D53"/>
    <mergeCell ref="F52:H53"/>
    <mergeCell ref="F46:G46"/>
    <mergeCell ref="F47:G47"/>
    <mergeCell ref="F48:G49"/>
    <mergeCell ref="H48:H49"/>
    <mergeCell ref="F50:G51"/>
    <mergeCell ref="H50:H51"/>
    <mergeCell ref="B49:C51"/>
    <mergeCell ref="D49:D51"/>
  </mergeCells>
  <dataValidations count="1">
    <dataValidation type="list" allowBlank="1" showInputMessage="1" showErrorMessage="1" sqref="H46" xr:uid="{00000000-0002-0000-0400-000000000000}">
      <formula1>$A$43:$A$44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3:N80"/>
  <sheetViews>
    <sheetView showGridLines="0" topLeftCell="A29" zoomScale="65" zoomScaleNormal="90" workbookViewId="0">
      <selection activeCell="B61" sqref="B61:D62"/>
    </sheetView>
  </sheetViews>
  <sheetFormatPr baseColWidth="10" defaultColWidth="11" defaultRowHeight="16"/>
  <cols>
    <col min="2" max="2" width="12.33203125" customWidth="1"/>
    <col min="3" max="3" width="19.1640625" bestFit="1" customWidth="1"/>
    <col min="4" max="4" width="17.1640625" bestFit="1" customWidth="1"/>
    <col min="5" max="5" width="3.33203125" customWidth="1"/>
    <col min="6" max="6" width="32.1640625" bestFit="1" customWidth="1"/>
    <col min="11" max="11" width="20.1640625" bestFit="1" customWidth="1"/>
    <col min="12" max="12" width="12.33203125" bestFit="1" customWidth="1"/>
    <col min="13" max="13" width="14" bestFit="1" customWidth="1"/>
    <col min="14" max="14" width="16.6640625" bestFit="1" customWidth="1"/>
  </cols>
  <sheetData>
    <row r="3" spans="2:4" ht="17" thickBot="1"/>
    <row r="4" spans="2:4">
      <c r="B4" s="181" t="s">
        <v>17</v>
      </c>
      <c r="C4" s="182"/>
      <c r="D4" s="183"/>
    </row>
    <row r="5" spans="2:4" ht="17" thickBot="1">
      <c r="B5" s="203" t="s">
        <v>18</v>
      </c>
      <c r="C5" s="204"/>
      <c r="D5" s="205"/>
    </row>
    <row r="6" spans="2:4">
      <c r="B6" s="206">
        <v>2020</v>
      </c>
      <c r="C6" s="14" t="s">
        <v>24</v>
      </c>
      <c r="D6" s="29">
        <v>-5.2999999999999999E-2</v>
      </c>
    </row>
    <row r="7" spans="2:4">
      <c r="B7" s="206"/>
      <c r="C7" s="15" t="s">
        <v>25</v>
      </c>
      <c r="D7" s="30">
        <v>-5.5E-2</v>
      </c>
    </row>
    <row r="8" spans="2:4">
      <c r="B8" s="206"/>
      <c r="C8" s="16" t="s">
        <v>26</v>
      </c>
      <c r="D8" s="31">
        <v>-0.05</v>
      </c>
    </row>
    <row r="9" spans="2:4">
      <c r="B9" s="206"/>
      <c r="C9" s="15" t="s">
        <v>27</v>
      </c>
      <c r="D9" s="32">
        <v>-0.04</v>
      </c>
    </row>
    <row r="10" spans="2:4">
      <c r="B10" s="206"/>
      <c r="C10" s="16" t="s">
        <v>28</v>
      </c>
      <c r="D10" s="33">
        <v>-4.1099999999999998E-2</v>
      </c>
    </row>
    <row r="11" spans="2:4">
      <c r="B11" s="206"/>
      <c r="C11" s="15" t="s">
        <v>29</v>
      </c>
      <c r="D11" s="30">
        <v>-4.7E-2</v>
      </c>
    </row>
    <row r="12" spans="2:4">
      <c r="B12" s="206">
        <v>2021</v>
      </c>
      <c r="C12" s="16" t="s">
        <v>24</v>
      </c>
      <c r="D12" s="33">
        <v>2.9000000000000001E-2</v>
      </c>
    </row>
    <row r="13" spans="2:4" ht="17" thickBot="1">
      <c r="B13" s="206"/>
      <c r="C13" s="17" t="s">
        <v>28</v>
      </c>
      <c r="D13" s="34">
        <v>3.2000000000000001E-2</v>
      </c>
    </row>
    <row r="14" spans="2:4" ht="17" thickBot="1">
      <c r="B14" s="207" t="s">
        <v>19</v>
      </c>
      <c r="C14" s="208"/>
      <c r="D14" s="209"/>
    </row>
    <row r="15" spans="2:4">
      <c r="B15" s="18">
        <v>2020</v>
      </c>
      <c r="C15" s="14" t="s">
        <v>24</v>
      </c>
      <c r="D15" s="35">
        <v>-0.03</v>
      </c>
    </row>
    <row r="16" spans="2:4">
      <c r="B16" s="18">
        <v>2021</v>
      </c>
      <c r="C16" s="17" t="s">
        <v>24</v>
      </c>
      <c r="D16" s="34">
        <v>5.8000000000000003E-2</v>
      </c>
    </row>
    <row r="17" spans="2:14" ht="8" customHeight="1">
      <c r="B17" s="19"/>
      <c r="C17" s="12"/>
      <c r="D17" s="20"/>
    </row>
    <row r="18" spans="2:14">
      <c r="B18" s="210" t="s">
        <v>32</v>
      </c>
      <c r="C18" s="211"/>
      <c r="D18" s="212"/>
      <c r="F18" s="42" t="s">
        <v>54</v>
      </c>
      <c r="G18" t="s">
        <v>55</v>
      </c>
      <c r="J18" t="s">
        <v>54</v>
      </c>
      <c r="K18" t="s">
        <v>57</v>
      </c>
      <c r="L18" t="s">
        <v>58</v>
      </c>
      <c r="M18" t="s">
        <v>56</v>
      </c>
      <c r="N18" t="s">
        <v>109</v>
      </c>
    </row>
    <row r="19" spans="2:14">
      <c r="B19" s="19" t="s">
        <v>40</v>
      </c>
      <c r="C19" s="12"/>
      <c r="D19" s="21" t="s">
        <v>41</v>
      </c>
      <c r="F19">
        <v>1998</v>
      </c>
      <c r="G19" s="11">
        <f>MDIC!K3</f>
        <v>-8.388673916079159E-2</v>
      </c>
      <c r="J19">
        <v>1998</v>
      </c>
      <c r="K19" s="43">
        <f>MDIC!B3</f>
        <v>51076.603548999999</v>
      </c>
      <c r="L19" s="43">
        <f>MDIC!D3</f>
        <v>57596.907510999998</v>
      </c>
      <c r="M19" s="43">
        <f>SUM(K19:L19)</f>
        <v>108673.51105999999</v>
      </c>
      <c r="N19" s="43">
        <f>K19-L19</f>
        <v>-6520.3039619999981</v>
      </c>
    </row>
    <row r="20" spans="2:14">
      <c r="B20" s="22" t="s">
        <v>33</v>
      </c>
      <c r="C20" s="13"/>
      <c r="D20" s="23" t="s">
        <v>34</v>
      </c>
      <c r="F20">
        <v>1999</v>
      </c>
      <c r="G20" s="11">
        <f>MDIC!K4</f>
        <v>-0.12099141667329572</v>
      </c>
      <c r="J20">
        <v>1999</v>
      </c>
      <c r="K20" s="43">
        <f>MDIC!B4</f>
        <v>47945.909310000003</v>
      </c>
      <c r="L20" s="43">
        <f>MDIC!D4</f>
        <v>49181.644327000002</v>
      </c>
      <c r="M20" s="43">
        <f t="shared" ref="M20:M39" si="0">SUM(K20:L20)</f>
        <v>97127.553637000005</v>
      </c>
      <c r="N20" s="43">
        <f t="shared" ref="N20:N40" si="1">K20-L20</f>
        <v>-1235.7350169999991</v>
      </c>
    </row>
    <row r="21" spans="2:14">
      <c r="B21" s="19" t="s">
        <v>35</v>
      </c>
      <c r="C21" s="12"/>
      <c r="D21" s="21" t="s">
        <v>36</v>
      </c>
      <c r="F21">
        <v>2000</v>
      </c>
      <c r="G21" s="11">
        <f>MDIC!K5</f>
        <v>3.9809561983678243E-2</v>
      </c>
      <c r="J21">
        <v>2000</v>
      </c>
      <c r="K21" s="43">
        <f>MDIC!B5</f>
        <v>55018.346483000001</v>
      </c>
      <c r="L21" s="43">
        <f>MDIC!D5</f>
        <v>55891.118709000002</v>
      </c>
      <c r="M21" s="43">
        <f t="shared" si="0"/>
        <v>110909.465192</v>
      </c>
      <c r="N21" s="43">
        <f t="shared" si="1"/>
        <v>-872.77222600000096</v>
      </c>
    </row>
    <row r="22" spans="2:14">
      <c r="B22" s="199" t="s">
        <v>37</v>
      </c>
      <c r="C22" s="200"/>
      <c r="D22" s="213">
        <v>0.89979299999999995</v>
      </c>
      <c r="F22">
        <v>2001</v>
      </c>
      <c r="G22" s="11">
        <f>MDIC!K6</f>
        <v>-3.7120108098245952E-2</v>
      </c>
      <c r="J22">
        <v>2001</v>
      </c>
      <c r="K22" s="43">
        <f>MDIC!B6</f>
        <v>58128.223219</v>
      </c>
      <c r="L22" s="43">
        <f>MDIC!D6</f>
        <v>55444.566162000003</v>
      </c>
      <c r="M22" s="43">
        <f t="shared" si="0"/>
        <v>113572.78938100001</v>
      </c>
      <c r="N22" s="43">
        <f t="shared" si="1"/>
        <v>2683.6570569999967</v>
      </c>
    </row>
    <row r="23" spans="2:14" ht="16" customHeight="1">
      <c r="B23" s="199"/>
      <c r="C23" s="200"/>
      <c r="D23" s="213"/>
      <c r="F23">
        <v>2002</v>
      </c>
      <c r="G23" s="11">
        <f>MDIC!K7</f>
        <v>-0.12663300836771485</v>
      </c>
      <c r="J23">
        <v>2002</v>
      </c>
      <c r="K23" s="43">
        <f>MDIC!B7</f>
        <v>60290.491129000002</v>
      </c>
      <c r="L23" s="43">
        <f>MDIC!D7</f>
        <v>47140.165637999999</v>
      </c>
      <c r="M23" s="43">
        <f t="shared" si="0"/>
        <v>107430.65676700001</v>
      </c>
      <c r="N23" s="43">
        <f t="shared" si="1"/>
        <v>13150.325491000003</v>
      </c>
    </row>
    <row r="24" spans="2:14" ht="17" thickBot="1">
      <c r="B24" s="201"/>
      <c r="C24" s="202"/>
      <c r="D24" s="214"/>
      <c r="F24">
        <v>2003</v>
      </c>
      <c r="G24" s="11">
        <f>MDIC!K8</f>
        <v>-1.2824019449626967E-2</v>
      </c>
      <c r="J24">
        <v>2003</v>
      </c>
      <c r="K24" s="43">
        <f>MDIC!B8</f>
        <v>72975.027453999995</v>
      </c>
      <c r="L24" s="43">
        <f>MDIC!D8</f>
        <v>48269.929600000003</v>
      </c>
      <c r="M24" s="43">
        <f t="shared" si="0"/>
        <v>121244.957054</v>
      </c>
      <c r="N24" s="43">
        <f t="shared" si="1"/>
        <v>24705.097853999992</v>
      </c>
    </row>
    <row r="25" spans="2:14" ht="17" thickBot="1">
      <c r="F25">
        <v>2004</v>
      </c>
      <c r="G25" s="11">
        <f>MDIC!K9</f>
        <v>0.19000873327787571</v>
      </c>
      <c r="J25">
        <v>2004</v>
      </c>
      <c r="K25" s="43">
        <f>MDIC!B9</f>
        <v>96332.184410000002</v>
      </c>
      <c r="L25" s="43">
        <f>MDIC!D9</f>
        <v>62744.505512999996</v>
      </c>
      <c r="M25" s="43">
        <f t="shared" si="0"/>
        <v>159076.689923</v>
      </c>
      <c r="N25" s="43">
        <f t="shared" si="1"/>
        <v>33587.678897000005</v>
      </c>
    </row>
    <row r="26" spans="2:14">
      <c r="B26" s="181" t="s">
        <v>60</v>
      </c>
      <c r="C26" s="182"/>
      <c r="D26" s="183"/>
      <c r="F26">
        <v>2005</v>
      </c>
      <c r="G26" s="11">
        <f>MDIC!K10</f>
        <v>0.11617228925503365</v>
      </c>
      <c r="J26">
        <v>2005</v>
      </c>
      <c r="K26" s="43">
        <f>MDIC!B10</f>
        <v>118692.85654399999</v>
      </c>
      <c r="L26" s="43">
        <f>MDIC!D10</f>
        <v>73468.391463000007</v>
      </c>
      <c r="M26" s="43">
        <f t="shared" si="0"/>
        <v>192161.24800700002</v>
      </c>
      <c r="N26" s="43">
        <f t="shared" si="1"/>
        <v>45224.465080999988</v>
      </c>
    </row>
    <row r="27" spans="2:14" ht="18" customHeight="1">
      <c r="B27" s="19"/>
      <c r="C27" s="12"/>
      <c r="D27" s="20"/>
      <c r="F27">
        <v>2006</v>
      </c>
      <c r="G27" s="11">
        <f>MDIC!K11</f>
        <v>0.12341322807257149</v>
      </c>
      <c r="J27">
        <v>2006</v>
      </c>
      <c r="K27" s="43">
        <f>MDIC!B11</f>
        <v>137708.09675900001</v>
      </c>
      <c r="L27" s="43">
        <f>MDIC!D11</f>
        <v>91192.855349999998</v>
      </c>
      <c r="M27" s="43">
        <f t="shared" si="0"/>
        <v>228900.95210900001</v>
      </c>
      <c r="N27" s="43">
        <f t="shared" si="1"/>
        <v>46515.241409000009</v>
      </c>
    </row>
    <row r="28" spans="2:14" ht="18" customHeight="1">
      <c r="B28" s="19"/>
      <c r="C28" s="12"/>
      <c r="D28" s="20"/>
      <c r="F28">
        <v>2007</v>
      </c>
      <c r="G28" s="11">
        <f>MDIC!K12</f>
        <v>0.1890468304148194</v>
      </c>
      <c r="J28">
        <v>2007</v>
      </c>
      <c r="K28" s="43">
        <f>MDIC!B12</f>
        <v>160521.882755</v>
      </c>
      <c r="L28" s="43">
        <f>MDIC!D12</f>
        <v>120475.382973</v>
      </c>
      <c r="M28" s="43">
        <f t="shared" si="0"/>
        <v>280997.26572799997</v>
      </c>
      <c r="N28" s="43">
        <f t="shared" si="1"/>
        <v>40046.499781999999</v>
      </c>
    </row>
    <row r="29" spans="2:14" ht="18" customHeight="1">
      <c r="B29" s="19"/>
      <c r="C29" s="12"/>
      <c r="D29" s="20"/>
      <c r="F29">
        <v>2008</v>
      </c>
      <c r="G29" s="11">
        <f>MDIC!K13</f>
        <v>0.26106359014399572</v>
      </c>
      <c r="J29">
        <v>2008</v>
      </c>
      <c r="K29" s="43">
        <f>MDIC!B13</f>
        <v>197778.85808500001</v>
      </c>
      <c r="L29" s="43">
        <f>MDIC!D13</f>
        <v>173118.588785</v>
      </c>
      <c r="M29" s="43">
        <f t="shared" si="0"/>
        <v>370897.44686999999</v>
      </c>
      <c r="N29" s="43">
        <f t="shared" si="1"/>
        <v>24660.269300000014</v>
      </c>
    </row>
    <row r="30" spans="2:14" ht="18" customHeight="1">
      <c r="B30" s="19"/>
      <c r="C30" s="12"/>
      <c r="D30" s="20"/>
      <c r="F30">
        <v>2009</v>
      </c>
      <c r="G30" s="11">
        <f>MDIC!K14</f>
        <v>-0.2877813120888093</v>
      </c>
      <c r="J30">
        <v>2009</v>
      </c>
      <c r="K30" s="43">
        <f>MDIC!B14</f>
        <v>152910.58038299999</v>
      </c>
      <c r="L30" s="43">
        <f>MDIC!D14</f>
        <v>127812.153899</v>
      </c>
      <c r="M30" s="43">
        <f t="shared" si="0"/>
        <v>280722.73428199999</v>
      </c>
      <c r="N30" s="43">
        <f t="shared" si="1"/>
        <v>25098.426483999996</v>
      </c>
    </row>
    <row r="31" spans="2:14" ht="18" customHeight="1">
      <c r="B31" s="19"/>
      <c r="C31" s="12"/>
      <c r="D31" s="20"/>
      <c r="F31">
        <v>2010</v>
      </c>
      <c r="G31" s="11">
        <f>MDIC!K15</f>
        <v>0.30745281049413675</v>
      </c>
      <c r="J31">
        <v>2010</v>
      </c>
      <c r="K31" s="43">
        <f>MDIC!B15</f>
        <v>201788.337035</v>
      </c>
      <c r="L31" s="43">
        <f>MDIC!D15</f>
        <v>181774.96937800001</v>
      </c>
      <c r="M31" s="43">
        <f t="shared" si="0"/>
        <v>383563.30641299998</v>
      </c>
      <c r="N31" s="43">
        <f t="shared" si="1"/>
        <v>20013.367656999995</v>
      </c>
    </row>
    <row r="32" spans="2:14" ht="18" customHeight="1">
      <c r="B32" s="19"/>
      <c r="C32" s="12"/>
      <c r="D32" s="20"/>
      <c r="F32">
        <v>2011</v>
      </c>
      <c r="G32" s="11">
        <f>MDIC!K16</f>
        <v>0.18038316710345725</v>
      </c>
      <c r="J32">
        <v>2011</v>
      </c>
      <c r="K32" s="43">
        <f>MDIC!B16</f>
        <v>255936.30685699999</v>
      </c>
      <c r="L32" s="43">
        <f>MDIC!D16</f>
        <v>226244.22212799999</v>
      </c>
      <c r="M32" s="43">
        <f t="shared" si="0"/>
        <v>482180.52898499998</v>
      </c>
      <c r="N32" s="43">
        <f t="shared" si="1"/>
        <v>29692.084728999995</v>
      </c>
    </row>
    <row r="33" spans="1:14" ht="18" customHeight="1">
      <c r="B33" s="19"/>
      <c r="C33" s="12"/>
      <c r="D33" s="20"/>
      <c r="F33">
        <v>2012</v>
      </c>
      <c r="G33" s="11">
        <f>MDIC!K17</f>
        <v>-8.7580544119102322E-2</v>
      </c>
      <c r="J33">
        <v>2012</v>
      </c>
      <c r="K33" s="43">
        <f>MDIC!B17</f>
        <v>242277.30718999999</v>
      </c>
      <c r="L33" s="43">
        <f>MDIC!D17</f>
        <v>223366.72102299999</v>
      </c>
      <c r="M33" s="43">
        <f t="shared" si="0"/>
        <v>465644.02821299998</v>
      </c>
      <c r="N33" s="43">
        <f t="shared" si="1"/>
        <v>18910.586167000001</v>
      </c>
    </row>
    <row r="34" spans="1:14" ht="18" customHeight="1">
      <c r="B34" s="19"/>
      <c r="C34" s="12"/>
      <c r="D34" s="20"/>
      <c r="F34">
        <v>2013</v>
      </c>
      <c r="G34" s="11">
        <f>MDIC!K18</f>
        <v>-2.3348838221900148E-2</v>
      </c>
      <c r="J34">
        <v>2013</v>
      </c>
      <c r="K34" s="43">
        <f>MDIC!B18</f>
        <v>241967.561759</v>
      </c>
      <c r="L34" s="43">
        <f>MDIC!D18</f>
        <v>239681.231635</v>
      </c>
      <c r="M34" s="43">
        <f t="shared" si="0"/>
        <v>481648.79339400004</v>
      </c>
      <c r="N34" s="43">
        <f t="shared" si="1"/>
        <v>2286.3301240000001</v>
      </c>
    </row>
    <row r="35" spans="1:14" ht="18" customHeight="1">
      <c r="B35" s="19"/>
      <c r="C35" s="12"/>
      <c r="D35" s="20"/>
      <c r="F35">
        <v>2014</v>
      </c>
      <c r="G35" s="11">
        <f>MDIC!K19</f>
        <v>-0.11398570534663621</v>
      </c>
      <c r="J35">
        <v>2014</v>
      </c>
      <c r="K35" s="43">
        <f>MDIC!B19</f>
        <v>224974.401228</v>
      </c>
      <c r="L35" s="43">
        <f>MDIC!D19</f>
        <v>229127.843314</v>
      </c>
      <c r="M35" s="43">
        <f t="shared" si="0"/>
        <v>454102.244542</v>
      </c>
      <c r="N35" s="43">
        <f t="shared" si="1"/>
        <v>-4153.4420859999955</v>
      </c>
    </row>
    <row r="36" spans="1:14" ht="18" customHeight="1">
      <c r="B36" s="19"/>
      <c r="C36" s="12"/>
      <c r="D36" s="20"/>
      <c r="F36">
        <v>2015</v>
      </c>
      <c r="G36" s="11">
        <f>MDIC!K20</f>
        <v>-0.27882496394011314</v>
      </c>
      <c r="J36">
        <v>2015</v>
      </c>
      <c r="K36" s="43">
        <f>MDIC!B20</f>
        <v>190971.08733899999</v>
      </c>
      <c r="L36" s="43">
        <f>MDIC!D20</f>
        <v>171458.999759</v>
      </c>
      <c r="M36" s="43">
        <f t="shared" si="0"/>
        <v>362430.08709799999</v>
      </c>
      <c r="N36" s="43">
        <f t="shared" si="1"/>
        <v>19512.087579999992</v>
      </c>
    </row>
    <row r="37" spans="1:14">
      <c r="B37" s="197" t="s">
        <v>20</v>
      </c>
      <c r="C37" s="198"/>
      <c r="D37" s="46">
        <f>AVERAGE($D$6:$D$11)</f>
        <v>-4.7683333333333335E-2</v>
      </c>
      <c r="F37">
        <v>2016</v>
      </c>
      <c r="G37" s="11">
        <f>MDIC!K21</f>
        <v>-0.16200578383245856</v>
      </c>
      <c r="J37">
        <v>2016</v>
      </c>
      <c r="K37" s="43">
        <f>MDIC!B21</f>
        <v>185232.116301</v>
      </c>
      <c r="L37" s="43">
        <f>MDIC!D21</f>
        <v>137585.830976</v>
      </c>
      <c r="M37" s="43">
        <f t="shared" si="0"/>
        <v>322817.947277</v>
      </c>
      <c r="N37" s="43">
        <f t="shared" si="1"/>
        <v>47646.285325000004</v>
      </c>
    </row>
    <row r="38" spans="1:14">
      <c r="B38" s="186" t="s">
        <v>21</v>
      </c>
      <c r="C38" s="187"/>
      <c r="D38" s="47">
        <f>AVERAGE($D$12:$D$13)</f>
        <v>3.0499999999999999E-2</v>
      </c>
      <c r="F38">
        <v>2017</v>
      </c>
      <c r="G38" s="11">
        <f>MDIC!K22</f>
        <v>0.10876668187363858</v>
      </c>
      <c r="J38">
        <v>2017</v>
      </c>
      <c r="K38" s="43">
        <f>MDIC!B22</f>
        <v>217739.21846599999</v>
      </c>
      <c r="L38" s="43">
        <f>MDIC!D22</f>
        <v>150749.49442100001</v>
      </c>
      <c r="M38" s="43">
        <f t="shared" si="0"/>
        <v>368488.712887</v>
      </c>
      <c r="N38" s="43">
        <f t="shared" si="1"/>
        <v>66989.724044999981</v>
      </c>
    </row>
    <row r="39" spans="1:14">
      <c r="B39" s="197" t="s">
        <v>22</v>
      </c>
      <c r="C39" s="198"/>
      <c r="D39" s="26">
        <f>$D$15</f>
        <v>-0.03</v>
      </c>
      <c r="F39">
        <v>2018</v>
      </c>
      <c r="G39" s="11">
        <f>MDIC!K23</f>
        <v>9.9887048798966038E-2</v>
      </c>
      <c r="J39">
        <v>2018</v>
      </c>
      <c r="K39" s="43">
        <f>MDIC!B23</f>
        <v>239263.992681</v>
      </c>
      <c r="L39" s="43">
        <f>MDIC!D23</f>
        <v>181230.56886199999</v>
      </c>
      <c r="M39" s="43">
        <f t="shared" si="0"/>
        <v>420494.56154299999</v>
      </c>
      <c r="N39" s="43">
        <f t="shared" si="1"/>
        <v>58033.423819000018</v>
      </c>
    </row>
    <row r="40" spans="1:14">
      <c r="B40" s="186" t="s">
        <v>23</v>
      </c>
      <c r="C40" s="187"/>
      <c r="D40" s="47">
        <f>$D$16</f>
        <v>5.8000000000000003E-2</v>
      </c>
      <c r="F40">
        <v>2019</v>
      </c>
      <c r="G40" s="11">
        <v>-5.7000000000000002E-2</v>
      </c>
      <c r="J40">
        <v>2019</v>
      </c>
      <c r="K40" s="43">
        <f>'Previsoes e Gráficos (Governo)'!K26</f>
        <v>225383.482468</v>
      </c>
      <c r="L40" s="43">
        <f>'Previsoes e Gráficos (Governo)'!L26</f>
        <v>177347.93474900001</v>
      </c>
      <c r="M40" s="43">
        <f>SUM(K40:L40)</f>
        <v>402731.41721700004</v>
      </c>
      <c r="N40" s="43">
        <f t="shared" si="1"/>
        <v>48035.547718999995</v>
      </c>
    </row>
    <row r="41" spans="1:14">
      <c r="B41" s="197" t="s">
        <v>30</v>
      </c>
      <c r="C41" s="198"/>
      <c r="D41" s="27">
        <v>1</v>
      </c>
      <c r="F41">
        <v>2020</v>
      </c>
      <c r="G41" s="11">
        <f>D77</f>
        <v>-0.34378500000000001</v>
      </c>
      <c r="J41">
        <v>2020</v>
      </c>
      <c r="K41" s="43">
        <f>M41</f>
        <v>264278.39694905368</v>
      </c>
      <c r="L41" s="43">
        <f>MDIC!D25</f>
        <v>0</v>
      </c>
      <c r="M41" s="43">
        <f>M40*(1+G41)</f>
        <v>264278.39694905368</v>
      </c>
    </row>
    <row r="42" spans="1:14">
      <c r="B42" s="186" t="s">
        <v>31</v>
      </c>
      <c r="C42" s="187"/>
      <c r="D42" s="48">
        <v>0</v>
      </c>
      <c r="F42">
        <v>2021</v>
      </c>
      <c r="G42" s="11">
        <f>D79</f>
        <v>8.4940000000000002E-2</v>
      </c>
      <c r="J42">
        <v>2021</v>
      </c>
      <c r="K42" s="43">
        <f>M42</f>
        <v>286726.20398590632</v>
      </c>
      <c r="L42" s="43">
        <f>MDIC!D26</f>
        <v>0</v>
      </c>
      <c r="M42" s="43">
        <f>M41*(1+G42)</f>
        <v>286726.20398590632</v>
      </c>
    </row>
    <row r="43" spans="1:14">
      <c r="A43" s="44">
        <v>0</v>
      </c>
      <c r="B43" s="188" t="s">
        <v>38</v>
      </c>
      <c r="C43" s="189"/>
      <c r="D43" s="194">
        <f>IF(D41=1,-17.402%,-5.517%)</f>
        <v>-0.17402000000000001</v>
      </c>
    </row>
    <row r="44" spans="1:14">
      <c r="A44" s="44">
        <v>1</v>
      </c>
      <c r="B44" s="188"/>
      <c r="C44" s="189"/>
      <c r="D44" s="194"/>
    </row>
    <row r="45" spans="1:14">
      <c r="B45" s="190" t="s">
        <v>39</v>
      </c>
      <c r="C45" s="191"/>
      <c r="D45" s="195">
        <v>7.3400000000000007E-2</v>
      </c>
    </row>
    <row r="46" spans="1:14" ht="17" thickBot="1">
      <c r="B46" s="192"/>
      <c r="C46" s="193"/>
      <c r="D46" s="196"/>
    </row>
    <row r="47" spans="1:14" ht="16" customHeight="1">
      <c r="B47" s="184" t="s">
        <v>42</v>
      </c>
      <c r="C47" s="184"/>
      <c r="D47" s="184"/>
    </row>
    <row r="48" spans="1:14">
      <c r="B48" s="185"/>
      <c r="C48" s="185"/>
      <c r="D48" s="185"/>
    </row>
    <row r="49" spans="2:4" ht="17" thickBot="1">
      <c r="B49" s="36"/>
      <c r="C49" s="36"/>
      <c r="D49" s="36"/>
    </row>
    <row r="50" spans="2:4">
      <c r="B50" s="181" t="s">
        <v>61</v>
      </c>
      <c r="C50" s="182"/>
      <c r="D50" s="183"/>
    </row>
    <row r="51" spans="2:4" ht="18" customHeight="1">
      <c r="B51" s="19"/>
      <c r="C51" s="12"/>
      <c r="D51" s="20"/>
    </row>
    <row r="52" spans="2:4" ht="18" customHeight="1">
      <c r="B52" s="19"/>
      <c r="C52" s="12"/>
      <c r="D52" s="20"/>
    </row>
    <row r="53" spans="2:4" ht="18" customHeight="1">
      <c r="B53" s="19"/>
      <c r="C53" s="12"/>
      <c r="D53" s="20"/>
    </row>
    <row r="54" spans="2:4" ht="18" customHeight="1">
      <c r="B54" s="19"/>
      <c r="C54" s="12"/>
      <c r="D54" s="20"/>
    </row>
    <row r="55" spans="2:4" ht="18" customHeight="1">
      <c r="B55" s="19"/>
      <c r="C55" s="12"/>
      <c r="D55" s="20"/>
    </row>
    <row r="56" spans="2:4" ht="18" customHeight="1">
      <c r="B56" s="19"/>
      <c r="C56" s="12"/>
      <c r="D56" s="20"/>
    </row>
    <row r="57" spans="2:4" ht="18" customHeight="1">
      <c r="B57" s="19"/>
      <c r="C57" s="12"/>
      <c r="D57" s="20"/>
    </row>
    <row r="58" spans="2:4" ht="18" customHeight="1">
      <c r="B58" s="19"/>
      <c r="C58" s="12"/>
      <c r="D58" s="20"/>
    </row>
    <row r="59" spans="2:4" ht="18" customHeight="1">
      <c r="B59" s="19"/>
      <c r="C59" s="12"/>
      <c r="D59" s="20"/>
    </row>
    <row r="60" spans="2:4" ht="18" customHeight="1">
      <c r="B60" s="19"/>
      <c r="C60" s="12"/>
      <c r="D60" s="20"/>
    </row>
    <row r="61" spans="2:4">
      <c r="B61" s="197" t="s">
        <v>20</v>
      </c>
      <c r="C61" s="198"/>
      <c r="D61" s="46">
        <f>AVERAGE($D$6:$D$11)</f>
        <v>-4.7683333333333335E-2</v>
      </c>
    </row>
    <row r="62" spans="2:4">
      <c r="B62" s="186" t="s">
        <v>21</v>
      </c>
      <c r="C62" s="187"/>
      <c r="D62" s="47">
        <f>AVERAGE($D$12:$D$13)</f>
        <v>3.0499999999999999E-2</v>
      </c>
    </row>
    <row r="63" spans="2:4">
      <c r="B63" s="197" t="s">
        <v>22</v>
      </c>
      <c r="C63" s="198"/>
      <c r="D63" s="26">
        <f>$D$15</f>
        <v>-0.03</v>
      </c>
    </row>
    <row r="64" spans="2:4">
      <c r="B64" s="186" t="s">
        <v>23</v>
      </c>
      <c r="C64" s="187"/>
      <c r="D64" s="47">
        <f>$D$16</f>
        <v>5.8000000000000003E-2</v>
      </c>
    </row>
    <row r="65" spans="2:4">
      <c r="B65" s="197" t="s">
        <v>30</v>
      </c>
      <c r="C65" s="198"/>
      <c r="D65" s="27">
        <v>1</v>
      </c>
    </row>
    <row r="66" spans="2:4">
      <c r="B66" s="186" t="s">
        <v>31</v>
      </c>
      <c r="C66" s="187"/>
      <c r="D66" s="48">
        <v>0</v>
      </c>
    </row>
    <row r="67" spans="2:4">
      <c r="B67" s="188" t="s">
        <v>38</v>
      </c>
      <c r="C67" s="189"/>
      <c r="D67" s="194">
        <f>IF(D65=1,-51.355%,-37.616%)</f>
        <v>-0.51354999999999995</v>
      </c>
    </row>
    <row r="68" spans="2:4">
      <c r="B68" s="188"/>
      <c r="C68" s="189"/>
      <c r="D68" s="194"/>
    </row>
    <row r="69" spans="2:4">
      <c r="B69" s="190" t="s">
        <v>39</v>
      </c>
      <c r="C69" s="191"/>
      <c r="D69" s="195">
        <v>9.6479999999999996E-2</v>
      </c>
    </row>
    <row r="70" spans="2:4" ht="17" thickBot="1">
      <c r="B70" s="192"/>
      <c r="C70" s="193"/>
      <c r="D70" s="196"/>
    </row>
    <row r="71" spans="2:4">
      <c r="B71" s="184" t="s">
        <v>42</v>
      </c>
      <c r="C71" s="184"/>
      <c r="D71" s="184"/>
    </row>
    <row r="72" spans="2:4">
      <c r="B72" s="185"/>
      <c r="C72" s="185"/>
      <c r="D72" s="185"/>
    </row>
    <row r="73" spans="2:4">
      <c r="B73" s="185" t="s">
        <v>62</v>
      </c>
      <c r="C73" s="185"/>
      <c r="D73" s="185"/>
    </row>
    <row r="74" spans="2:4">
      <c r="B74" s="185"/>
      <c r="C74" s="185"/>
      <c r="D74" s="185"/>
    </row>
    <row r="75" spans="2:4" ht="17" thickBot="1"/>
    <row r="76" spans="2:4">
      <c r="B76" s="181" t="s">
        <v>63</v>
      </c>
      <c r="C76" s="182"/>
      <c r="D76" s="183"/>
    </row>
    <row r="77" spans="2:4">
      <c r="B77" s="188" t="s">
        <v>38</v>
      </c>
      <c r="C77" s="189"/>
      <c r="D77" s="194">
        <f>AVERAGE($D$43,$D$67)</f>
        <v>-0.34378500000000001</v>
      </c>
    </row>
    <row r="78" spans="2:4">
      <c r="B78" s="188"/>
      <c r="C78" s="189"/>
      <c r="D78" s="194"/>
    </row>
    <row r="79" spans="2:4">
      <c r="B79" s="190" t="s">
        <v>39</v>
      </c>
      <c r="C79" s="191"/>
      <c r="D79" s="195">
        <f>AVERAGE($D$45,$D$69)</f>
        <v>8.4940000000000002E-2</v>
      </c>
    </row>
    <row r="80" spans="2:4" ht="17" thickBot="1">
      <c r="B80" s="192"/>
      <c r="C80" s="193"/>
      <c r="D80" s="196"/>
    </row>
  </sheetData>
  <mergeCells count="38">
    <mergeCell ref="B39:C39"/>
    <mergeCell ref="B18:D18"/>
    <mergeCell ref="B4:D4"/>
    <mergeCell ref="B5:D5"/>
    <mergeCell ref="B6:B11"/>
    <mergeCell ref="B12:B13"/>
    <mergeCell ref="B14:D14"/>
    <mergeCell ref="B22:C24"/>
    <mergeCell ref="D22:D24"/>
    <mergeCell ref="B26:D26"/>
    <mergeCell ref="B37:C37"/>
    <mergeCell ref="B38:C38"/>
    <mergeCell ref="B64:C64"/>
    <mergeCell ref="B40:C40"/>
    <mergeCell ref="B41:C41"/>
    <mergeCell ref="B42:C42"/>
    <mergeCell ref="B43:C44"/>
    <mergeCell ref="B47:D48"/>
    <mergeCell ref="B50:D50"/>
    <mergeCell ref="B61:C61"/>
    <mergeCell ref="B62:C62"/>
    <mergeCell ref="B63:C63"/>
    <mergeCell ref="D43:D44"/>
    <mergeCell ref="B45:C46"/>
    <mergeCell ref="D45:D46"/>
    <mergeCell ref="B79:C80"/>
    <mergeCell ref="D79:D80"/>
    <mergeCell ref="B65:C65"/>
    <mergeCell ref="B66:C66"/>
    <mergeCell ref="B67:C68"/>
    <mergeCell ref="D67:D68"/>
    <mergeCell ref="B69:C70"/>
    <mergeCell ref="D69:D70"/>
    <mergeCell ref="B71:D72"/>
    <mergeCell ref="B73:D74"/>
    <mergeCell ref="B76:D76"/>
    <mergeCell ref="B77:C78"/>
    <mergeCell ref="D77:D78"/>
  </mergeCells>
  <dataValidations count="1">
    <dataValidation type="list" allowBlank="1" showInputMessage="1" showErrorMessage="1" sqref="D41 D65" xr:uid="{00000000-0002-0000-0500-000000000000}">
      <formula1>$A$43:$A$44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F25"/>
  <sheetViews>
    <sheetView showGridLines="0" zoomScale="75" workbookViewId="0">
      <selection activeCell="L25" sqref="L25"/>
    </sheetView>
  </sheetViews>
  <sheetFormatPr baseColWidth="10" defaultColWidth="11" defaultRowHeight="16"/>
  <cols>
    <col min="2" max="2" width="34.6640625" bestFit="1" customWidth="1"/>
    <col min="3" max="3" width="12.6640625" bestFit="1" customWidth="1"/>
  </cols>
  <sheetData>
    <row r="1" spans="1:6">
      <c r="A1" t="s">
        <v>110</v>
      </c>
      <c r="B1" t="s">
        <v>112</v>
      </c>
      <c r="C1" t="s">
        <v>111</v>
      </c>
      <c r="D1" t="s">
        <v>113</v>
      </c>
      <c r="E1" t="s">
        <v>114</v>
      </c>
      <c r="F1" t="s">
        <v>115</v>
      </c>
    </row>
    <row r="2" spans="1:6">
      <c r="A2">
        <v>1998</v>
      </c>
      <c r="B2" s="50">
        <f>MDIC!K3/MDIC!M3</f>
        <v>-24.811375175133243</v>
      </c>
      <c r="C2" s="38">
        <f>IF(MDIC!M3&lt;0,B2,40)</f>
        <v>40</v>
      </c>
      <c r="D2">
        <v>5</v>
      </c>
      <c r="E2">
        <v>0</v>
      </c>
      <c r="F2">
        <v>-5</v>
      </c>
    </row>
    <row r="3" spans="1:6">
      <c r="A3">
        <v>1999</v>
      </c>
      <c r="B3" s="50">
        <f>MDIC!K4/MDIC!M4</f>
        <v>-25.856316121653105</v>
      </c>
      <c r="C3" s="38">
        <f>IF(MDIC!M4&lt;0,B3,40)</f>
        <v>40</v>
      </c>
      <c r="D3">
        <v>5</v>
      </c>
      <c r="E3">
        <v>0</v>
      </c>
      <c r="F3">
        <v>-5</v>
      </c>
    </row>
    <row r="4" spans="1:6">
      <c r="A4">
        <v>2000</v>
      </c>
      <c r="B4" s="50">
        <f>MDIC!K5/MDIC!M5</f>
        <v>0.90724750828988576</v>
      </c>
      <c r="C4" s="38">
        <f>IF(MDIC!M5&lt;0,B4,40)</f>
        <v>40</v>
      </c>
      <c r="D4">
        <v>5</v>
      </c>
      <c r="E4">
        <v>0</v>
      </c>
      <c r="F4">
        <v>-5</v>
      </c>
    </row>
    <row r="5" spans="1:6">
      <c r="A5">
        <v>2001</v>
      </c>
      <c r="B5" s="50">
        <f>MDIC!K6/MDIC!M6</f>
        <v>-2.6707104221011706</v>
      </c>
      <c r="C5" s="38">
        <f>IF(MDIC!M6&lt;0,B5,40)</f>
        <v>40</v>
      </c>
      <c r="D5">
        <v>5</v>
      </c>
      <c r="E5">
        <v>0</v>
      </c>
      <c r="F5">
        <v>-5</v>
      </c>
    </row>
    <row r="6" spans="1:6">
      <c r="A6">
        <v>2002</v>
      </c>
      <c r="B6" s="50">
        <f>MDIC!K7/MDIC!M7</f>
        <v>-4.1471947009230679</v>
      </c>
      <c r="C6" s="38">
        <f>IF(MDIC!M7&lt;0,B6,40)</f>
        <v>40</v>
      </c>
      <c r="D6">
        <v>5</v>
      </c>
      <c r="E6">
        <v>0</v>
      </c>
      <c r="F6">
        <v>-5</v>
      </c>
    </row>
    <row r="7" spans="1:6">
      <c r="A7">
        <v>2003</v>
      </c>
      <c r="B7" s="50">
        <f>MDIC!K8/MDIC!M8</f>
        <v>-1.1240965535574379</v>
      </c>
      <c r="C7" s="38">
        <f>IF(MDIC!M8&lt;0,B7,40)</f>
        <v>40</v>
      </c>
      <c r="D7">
        <v>5</v>
      </c>
      <c r="E7">
        <v>0</v>
      </c>
      <c r="F7">
        <v>-5</v>
      </c>
    </row>
    <row r="8" spans="1:6">
      <c r="A8">
        <v>2004</v>
      </c>
      <c r="B8" s="50">
        <f>MDIC!K9/MDIC!M9</f>
        <v>3.2987829821152244</v>
      </c>
      <c r="C8" s="38">
        <f>IF(MDIC!M9&lt;0,B8,40)</f>
        <v>40</v>
      </c>
      <c r="D8">
        <v>5</v>
      </c>
      <c r="E8">
        <v>0</v>
      </c>
      <c r="F8">
        <v>-5</v>
      </c>
    </row>
    <row r="9" spans="1:6">
      <c r="A9">
        <v>2005</v>
      </c>
      <c r="B9" s="50">
        <f>MDIC!K10/MDIC!M10</f>
        <v>3.6279676088298474</v>
      </c>
      <c r="C9" s="38">
        <f>IF(MDIC!M10&lt;0,B9,40)</f>
        <v>40</v>
      </c>
      <c r="D9">
        <v>5</v>
      </c>
      <c r="E9">
        <v>0</v>
      </c>
      <c r="F9">
        <v>-5</v>
      </c>
    </row>
    <row r="10" spans="1:6">
      <c r="A10">
        <v>2006</v>
      </c>
      <c r="B10" s="50">
        <f>MDIC!K11/MDIC!M11</f>
        <v>3.1149313321353582</v>
      </c>
      <c r="C10" s="38">
        <f>IF(MDIC!M11&lt;0,B10,40)</f>
        <v>40</v>
      </c>
      <c r="D10">
        <v>5</v>
      </c>
      <c r="E10">
        <v>0</v>
      </c>
      <c r="F10">
        <v>-5</v>
      </c>
    </row>
    <row r="11" spans="1:6">
      <c r="A11">
        <v>2007</v>
      </c>
      <c r="B11" s="50">
        <f>MDIC!K12/MDIC!M12</f>
        <v>3.1145117026783042</v>
      </c>
      <c r="C11" s="38">
        <f>IF(MDIC!M12&lt;0,B11,40)</f>
        <v>40</v>
      </c>
      <c r="D11">
        <v>5</v>
      </c>
      <c r="E11">
        <v>0</v>
      </c>
      <c r="F11">
        <v>-5</v>
      </c>
    </row>
    <row r="12" spans="1:6">
      <c r="A12">
        <v>2008</v>
      </c>
      <c r="B12" s="50">
        <f>MDIC!K13/MDIC!M13</f>
        <v>5.1247266196072463</v>
      </c>
      <c r="C12" s="38">
        <f>IF(MDIC!M13&lt;0,B12,40)</f>
        <v>40</v>
      </c>
      <c r="D12">
        <v>5</v>
      </c>
      <c r="E12">
        <v>0</v>
      </c>
      <c r="F12">
        <v>-5</v>
      </c>
    </row>
    <row r="13" spans="1:6">
      <c r="A13">
        <v>2009</v>
      </c>
      <c r="B13" s="50">
        <f>MDIC!K14/MDIC!M14</f>
        <v>228.73916115095838</v>
      </c>
      <c r="C13" s="38">
        <f>IF(MDIC!M14&lt;0,B13,40)</f>
        <v>228.73916115095838</v>
      </c>
      <c r="D13">
        <v>5</v>
      </c>
      <c r="E13">
        <v>0</v>
      </c>
      <c r="F13">
        <v>-5</v>
      </c>
    </row>
    <row r="14" spans="1:6">
      <c r="A14">
        <v>2010</v>
      </c>
      <c r="B14" s="50">
        <f>MDIC!K15/MDIC!M15</f>
        <v>4.0840008978830635</v>
      </c>
      <c r="C14" s="38">
        <f>IF(MDIC!M15&lt;0,B14,40)</f>
        <v>40</v>
      </c>
      <c r="D14">
        <v>5</v>
      </c>
      <c r="E14">
        <v>0</v>
      </c>
      <c r="F14">
        <v>-5</v>
      </c>
    </row>
    <row r="15" spans="1:6">
      <c r="A15">
        <v>2011</v>
      </c>
      <c r="B15" s="50">
        <f>MDIC!K16/MDIC!M16</f>
        <v>4.5385973742679653</v>
      </c>
      <c r="C15" s="38">
        <f>IF(MDIC!M16&lt;0,B15,40)</f>
        <v>40</v>
      </c>
      <c r="D15">
        <v>5</v>
      </c>
      <c r="E15">
        <v>0</v>
      </c>
      <c r="F15">
        <v>-5</v>
      </c>
    </row>
    <row r="16" spans="1:6">
      <c r="A16">
        <v>2012</v>
      </c>
      <c r="B16" s="50">
        <f>MDIC!K17/MDIC!M17</f>
        <v>-4.5587554135816468</v>
      </c>
      <c r="C16" s="38">
        <f>IF(MDIC!M17&lt;0,B16,40)</f>
        <v>40</v>
      </c>
      <c r="D16">
        <v>5</v>
      </c>
      <c r="E16">
        <v>0</v>
      </c>
      <c r="F16">
        <v>-5</v>
      </c>
    </row>
    <row r="17" spans="1:6">
      <c r="A17">
        <v>2013</v>
      </c>
      <c r="B17" s="50">
        <f>MDIC!K18/MDIC!M18</f>
        <v>-0.77703442462102179</v>
      </c>
      <c r="C17" s="38">
        <f>IF(MDIC!M18&lt;0,B17,40)</f>
        <v>40</v>
      </c>
      <c r="D17">
        <v>5</v>
      </c>
      <c r="E17">
        <v>0</v>
      </c>
      <c r="F17">
        <v>-5</v>
      </c>
    </row>
    <row r="18" spans="1:6">
      <c r="A18">
        <v>2014</v>
      </c>
      <c r="B18" s="50">
        <f>MDIC!K19/MDIC!M19</f>
        <v>-22.61792612485895</v>
      </c>
      <c r="C18" s="38">
        <f>IF(MDIC!M19&lt;0,B18,40)</f>
        <v>40</v>
      </c>
      <c r="D18">
        <v>5</v>
      </c>
      <c r="E18">
        <v>0</v>
      </c>
      <c r="F18">
        <v>-5</v>
      </c>
    </row>
    <row r="19" spans="1:6">
      <c r="A19">
        <v>2015</v>
      </c>
      <c r="B19" s="50">
        <f>MDIC!K20/MDIC!M20</f>
        <v>7.8633689372005673</v>
      </c>
      <c r="C19" s="38">
        <f>IF(MDIC!M20&lt;0,B19,40)</f>
        <v>7.8633689372005673</v>
      </c>
      <c r="D19">
        <v>5</v>
      </c>
      <c r="E19">
        <v>0</v>
      </c>
      <c r="F19">
        <v>-5</v>
      </c>
    </row>
    <row r="20" spans="1:6">
      <c r="A20">
        <v>2016</v>
      </c>
      <c r="B20" s="50">
        <f>MDIC!K21/MDIC!M21</f>
        <v>4.9013078602396485</v>
      </c>
      <c r="C20" s="38">
        <f>IF(MDIC!M21&lt;0,B20,40)</f>
        <v>4.9013078602396485</v>
      </c>
      <c r="D20">
        <v>5</v>
      </c>
      <c r="E20">
        <v>0</v>
      </c>
      <c r="F20">
        <v>-5</v>
      </c>
    </row>
    <row r="21" spans="1:6">
      <c r="A21">
        <v>2017</v>
      </c>
      <c r="B21" s="50">
        <f>MDIC!K22/MDIC!M22</f>
        <v>10.224041498465803</v>
      </c>
      <c r="C21" s="38">
        <f>IF(MDIC!M22&lt;0,B21,40)</f>
        <v>40</v>
      </c>
      <c r="D21">
        <v>5</v>
      </c>
      <c r="E21">
        <v>0</v>
      </c>
      <c r="F21">
        <v>-5</v>
      </c>
    </row>
    <row r="22" spans="1:6">
      <c r="A22">
        <v>2018</v>
      </c>
      <c r="B22" s="50">
        <f>MDIC!K23/MDIC!M23</f>
        <v>8.9377397491046739</v>
      </c>
      <c r="C22" s="38">
        <f>IF(MDIC!M23&lt;0,B22,40)</f>
        <v>40</v>
      </c>
      <c r="D22">
        <v>5</v>
      </c>
      <c r="E22">
        <v>0</v>
      </c>
      <c r="F22">
        <v>-5</v>
      </c>
    </row>
    <row r="23" spans="1:6">
      <c r="A23">
        <v>2019</v>
      </c>
      <c r="B23" s="50">
        <f>MDIC!K24/MDIC!M24</f>
        <v>-7.4379217492849659</v>
      </c>
      <c r="C23" s="38">
        <f>IF(MDIC!M24&lt;0,B23,40)</f>
        <v>40</v>
      </c>
      <c r="D23">
        <v>5</v>
      </c>
      <c r="E23">
        <v>0</v>
      </c>
      <c r="F23">
        <v>-5</v>
      </c>
    </row>
    <row r="24" spans="1:6">
      <c r="A24">
        <v>2020</v>
      </c>
      <c r="B24" s="50">
        <f>'Previsoes e Gráficos (Penn)'!D77/'Previsoes e Gráficos (Penn)'!H40</f>
        <v>0</v>
      </c>
      <c r="C24" s="11">
        <f>B24</f>
        <v>0</v>
      </c>
      <c r="D24">
        <v>5</v>
      </c>
      <c r="E24">
        <v>0</v>
      </c>
      <c r="F24">
        <v>-5</v>
      </c>
    </row>
    <row r="25" spans="1:6">
      <c r="A25">
        <v>2021</v>
      </c>
      <c r="B25" s="49">
        <f>'Previsoes e Gráficos (Penn)'!D79/'Previsoes e Gráficos (Penn)'!H41</f>
        <v>0</v>
      </c>
      <c r="C25">
        <v>4000</v>
      </c>
      <c r="D25">
        <v>5</v>
      </c>
      <c r="E25">
        <v>0</v>
      </c>
      <c r="F25">
        <v>-5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523C8-BA9F-D14E-A4EC-4F6793B0EF4E}">
  <sheetPr codeName="Planilha9"/>
  <dimension ref="A2:S150"/>
  <sheetViews>
    <sheetView showGridLines="0" topLeftCell="E14" zoomScale="95" workbookViewId="0">
      <selection activeCell="E29" sqref="E29"/>
    </sheetView>
  </sheetViews>
  <sheetFormatPr baseColWidth="10" defaultRowHeight="16"/>
  <cols>
    <col min="2" max="2" width="47.5" bestFit="1" customWidth="1"/>
    <col min="3" max="4" width="47.5" customWidth="1"/>
    <col min="5" max="5" width="47.5" bestFit="1" customWidth="1"/>
    <col min="10" max="10" width="10.6640625" customWidth="1"/>
    <col min="11" max="11" width="1.33203125" customWidth="1"/>
    <col min="17" max="17" width="17.83203125" customWidth="1"/>
    <col min="18" max="18" width="14.33203125" customWidth="1"/>
  </cols>
  <sheetData>
    <row r="2" spans="1:17">
      <c r="A2" t="s">
        <v>54</v>
      </c>
      <c r="B2" t="s">
        <v>175</v>
      </c>
      <c r="C2" t="s">
        <v>176</v>
      </c>
      <c r="D2" t="s">
        <v>177</v>
      </c>
      <c r="E2" t="s">
        <v>178</v>
      </c>
      <c r="P2" s="11"/>
    </row>
    <row r="3" spans="1:17">
      <c r="A3">
        <v>1870</v>
      </c>
      <c r="B3" s="79">
        <v>0.1757</v>
      </c>
      <c r="C3" s="79">
        <f>B3</f>
        <v>0.1757</v>
      </c>
      <c r="D3" s="79" t="s">
        <v>8</v>
      </c>
      <c r="P3" s="11"/>
    </row>
    <row r="4" spans="1:17">
      <c r="A4">
        <v>1871</v>
      </c>
      <c r="B4" s="79">
        <v>0.20469999999999999</v>
      </c>
      <c r="C4" s="79">
        <f t="shared" ref="C4:C45" si="0">B4</f>
        <v>0.20469999999999999</v>
      </c>
      <c r="D4" s="79" t="s">
        <v>8</v>
      </c>
      <c r="P4" s="11"/>
    </row>
    <row r="5" spans="1:17">
      <c r="A5">
        <v>1872</v>
      </c>
      <c r="B5" s="79">
        <v>0.2132</v>
      </c>
      <c r="C5" s="79">
        <f t="shared" si="0"/>
        <v>0.2132</v>
      </c>
      <c r="D5" s="79" t="s">
        <v>8</v>
      </c>
      <c r="P5" s="11"/>
    </row>
    <row r="6" spans="1:17">
      <c r="A6">
        <v>1873</v>
      </c>
      <c r="B6" s="79">
        <v>0.20850000000000002</v>
      </c>
      <c r="C6" s="79">
        <f t="shared" si="0"/>
        <v>0.20850000000000002</v>
      </c>
      <c r="D6" s="79" t="s">
        <v>8</v>
      </c>
    </row>
    <row r="7" spans="1:17">
      <c r="A7">
        <v>1874</v>
      </c>
      <c r="B7" s="79">
        <v>0.2162</v>
      </c>
      <c r="C7" s="79">
        <f t="shared" si="0"/>
        <v>0.2162</v>
      </c>
      <c r="D7" s="79" t="s">
        <v>8</v>
      </c>
    </row>
    <row r="8" spans="1:17">
      <c r="A8">
        <v>1875</v>
      </c>
      <c r="B8" s="79">
        <v>0.2198</v>
      </c>
      <c r="C8" s="79">
        <f t="shared" si="0"/>
        <v>0.2198</v>
      </c>
      <c r="D8" s="79" t="s">
        <v>8</v>
      </c>
      <c r="Q8" s="38"/>
    </row>
    <row r="9" spans="1:17">
      <c r="A9">
        <v>1876</v>
      </c>
      <c r="B9" s="79">
        <v>0.22089999999999999</v>
      </c>
      <c r="C9" s="79">
        <f t="shared" si="0"/>
        <v>0.22089999999999999</v>
      </c>
      <c r="D9" s="79" t="s">
        <v>8</v>
      </c>
      <c r="Q9" s="78" t="s">
        <v>377</v>
      </c>
    </row>
    <row r="10" spans="1:17" ht="21">
      <c r="A10">
        <v>1877</v>
      </c>
      <c r="B10" s="79">
        <v>0.222</v>
      </c>
      <c r="C10" s="79">
        <f t="shared" si="0"/>
        <v>0.222</v>
      </c>
      <c r="D10" s="79" t="s">
        <v>8</v>
      </c>
      <c r="F10" s="80" t="s">
        <v>180</v>
      </c>
      <c r="Q10" s="97" t="s">
        <v>364</v>
      </c>
    </row>
    <row r="11" spans="1:17" ht="17">
      <c r="A11">
        <v>1878</v>
      </c>
      <c r="B11" s="79">
        <v>0.23350000000000001</v>
      </c>
      <c r="C11" s="79">
        <f t="shared" si="0"/>
        <v>0.23350000000000001</v>
      </c>
      <c r="D11" s="79" t="s">
        <v>8</v>
      </c>
      <c r="F11" s="81" t="s">
        <v>181</v>
      </c>
      <c r="Q11" s="177" t="s">
        <v>181</v>
      </c>
    </row>
    <row r="12" spans="1:17">
      <c r="A12">
        <v>1879</v>
      </c>
      <c r="B12" s="79">
        <v>0.23670000000000002</v>
      </c>
      <c r="C12" s="79">
        <f t="shared" si="0"/>
        <v>0.23670000000000002</v>
      </c>
      <c r="D12" s="79" t="s">
        <v>8</v>
      </c>
      <c r="Q12" s="38"/>
    </row>
    <row r="13" spans="1:17">
      <c r="A13">
        <v>1880</v>
      </c>
      <c r="B13" s="79">
        <v>0.2366</v>
      </c>
      <c r="C13" s="79">
        <f t="shared" si="0"/>
        <v>0.2366</v>
      </c>
      <c r="D13" s="79" t="s">
        <v>8</v>
      </c>
      <c r="Q13" s="38"/>
    </row>
    <row r="14" spans="1:17">
      <c r="A14">
        <v>1881</v>
      </c>
      <c r="B14" s="79">
        <v>0.2379</v>
      </c>
      <c r="C14" s="79">
        <f t="shared" si="0"/>
        <v>0.2379</v>
      </c>
      <c r="D14" s="79" t="s">
        <v>8</v>
      </c>
    </row>
    <row r="15" spans="1:17">
      <c r="A15">
        <v>1882</v>
      </c>
      <c r="B15" s="79">
        <v>0.23870000000000002</v>
      </c>
      <c r="C15" s="79">
        <f t="shared" si="0"/>
        <v>0.23870000000000002</v>
      </c>
      <c r="D15" s="79" t="s">
        <v>8</v>
      </c>
    </row>
    <row r="16" spans="1:17">
      <c r="A16">
        <v>1883</v>
      </c>
      <c r="B16" s="79">
        <v>0.24329999999999999</v>
      </c>
      <c r="C16" s="79">
        <f t="shared" si="0"/>
        <v>0.24329999999999999</v>
      </c>
      <c r="D16" s="79" t="s">
        <v>8</v>
      </c>
    </row>
    <row r="17" spans="1:4">
      <c r="A17">
        <v>1884</v>
      </c>
      <c r="B17" s="79">
        <v>0.23260000000000003</v>
      </c>
      <c r="C17" s="79">
        <f t="shared" si="0"/>
        <v>0.23260000000000003</v>
      </c>
      <c r="D17" s="79" t="s">
        <v>8</v>
      </c>
    </row>
    <row r="18" spans="1:4">
      <c r="A18">
        <v>1885</v>
      </c>
      <c r="B18" s="79">
        <v>0.22519999999999998</v>
      </c>
      <c r="C18" s="79">
        <f t="shared" si="0"/>
        <v>0.22519999999999998</v>
      </c>
      <c r="D18" s="79" t="s">
        <v>8</v>
      </c>
    </row>
    <row r="19" spans="1:4">
      <c r="A19">
        <v>1886</v>
      </c>
      <c r="B19" s="79">
        <v>0.2263</v>
      </c>
      <c r="C19" s="79">
        <f t="shared" si="0"/>
        <v>0.2263</v>
      </c>
      <c r="D19" s="79" t="s">
        <v>8</v>
      </c>
    </row>
    <row r="20" spans="1:4">
      <c r="A20">
        <v>1887</v>
      </c>
      <c r="B20" s="79">
        <v>0.2223</v>
      </c>
      <c r="C20" s="79">
        <f t="shared" si="0"/>
        <v>0.2223</v>
      </c>
      <c r="D20" s="79" t="s">
        <v>8</v>
      </c>
    </row>
    <row r="21" spans="1:4">
      <c r="A21">
        <v>1888</v>
      </c>
      <c r="B21" s="79">
        <v>0.22920000000000001</v>
      </c>
      <c r="C21" s="79">
        <f t="shared" si="0"/>
        <v>0.22920000000000001</v>
      </c>
      <c r="D21" s="79" t="s">
        <v>8</v>
      </c>
    </row>
    <row r="22" spans="1:4">
      <c r="A22">
        <v>1889</v>
      </c>
      <c r="B22" s="79">
        <v>0.2429</v>
      </c>
      <c r="C22" s="79">
        <f t="shared" si="0"/>
        <v>0.2429</v>
      </c>
      <c r="D22" s="79" t="s">
        <v>8</v>
      </c>
    </row>
    <row r="23" spans="1:4">
      <c r="A23">
        <v>1890</v>
      </c>
      <c r="B23" s="79">
        <v>0.2452</v>
      </c>
      <c r="C23" s="79">
        <f t="shared" si="0"/>
        <v>0.2452</v>
      </c>
      <c r="D23" s="79" t="s">
        <v>8</v>
      </c>
    </row>
    <row r="24" spans="1:4">
      <c r="A24">
        <v>1891</v>
      </c>
      <c r="B24" s="79">
        <v>0.24129999999999999</v>
      </c>
      <c r="C24" s="79">
        <f t="shared" si="0"/>
        <v>0.24129999999999999</v>
      </c>
      <c r="D24" s="79" t="s">
        <v>8</v>
      </c>
    </row>
    <row r="25" spans="1:4">
      <c r="A25">
        <v>1892</v>
      </c>
      <c r="B25" s="79">
        <v>0.2205</v>
      </c>
      <c r="C25" s="79">
        <f t="shared" si="0"/>
        <v>0.2205</v>
      </c>
      <c r="D25" s="79" t="s">
        <v>8</v>
      </c>
    </row>
    <row r="26" spans="1:4">
      <c r="A26">
        <v>1893</v>
      </c>
      <c r="B26" s="79">
        <v>0.21859999999999999</v>
      </c>
      <c r="C26" s="79">
        <f t="shared" si="0"/>
        <v>0.21859999999999999</v>
      </c>
      <c r="D26" s="79" t="s">
        <v>8</v>
      </c>
    </row>
    <row r="27" spans="1:4">
      <c r="A27">
        <v>1894</v>
      </c>
      <c r="B27" s="79">
        <v>0.22219999999999998</v>
      </c>
      <c r="C27" s="79">
        <f t="shared" si="0"/>
        <v>0.22219999999999998</v>
      </c>
      <c r="D27" s="79" t="s">
        <v>8</v>
      </c>
    </row>
    <row r="28" spans="1:4">
      <c r="A28">
        <v>1895</v>
      </c>
      <c r="B28" s="79">
        <v>0.21239999999999998</v>
      </c>
      <c r="C28" s="79">
        <f t="shared" si="0"/>
        <v>0.21239999999999998</v>
      </c>
      <c r="D28" s="79" t="s">
        <v>8</v>
      </c>
    </row>
    <row r="29" spans="1:4">
      <c r="A29">
        <v>1896</v>
      </c>
      <c r="B29" s="79">
        <v>0.24239999999999998</v>
      </c>
      <c r="C29" s="79">
        <f t="shared" si="0"/>
        <v>0.24239999999999998</v>
      </c>
      <c r="D29" s="79" t="s">
        <v>8</v>
      </c>
    </row>
    <row r="30" spans="1:4">
      <c r="A30">
        <v>1897</v>
      </c>
      <c r="B30" s="79">
        <v>0.2445</v>
      </c>
      <c r="C30" s="79">
        <f t="shared" si="0"/>
        <v>0.2445</v>
      </c>
      <c r="D30" s="79" t="s">
        <v>8</v>
      </c>
    </row>
    <row r="31" spans="1:4">
      <c r="A31">
        <v>1898</v>
      </c>
      <c r="B31" s="79">
        <v>0.2445</v>
      </c>
      <c r="C31" s="79">
        <f t="shared" si="0"/>
        <v>0.2445</v>
      </c>
      <c r="D31" s="79" t="s">
        <v>8</v>
      </c>
    </row>
    <row r="32" spans="1:4">
      <c r="A32">
        <v>1899</v>
      </c>
      <c r="B32" s="79">
        <v>0.2525</v>
      </c>
      <c r="C32" s="79">
        <f t="shared" si="0"/>
        <v>0.2525</v>
      </c>
      <c r="D32" s="79" t="s">
        <v>8</v>
      </c>
    </row>
    <row r="33" spans="1:19">
      <c r="A33">
        <v>1900</v>
      </c>
      <c r="B33" s="79">
        <v>0.24359999999999998</v>
      </c>
      <c r="C33" s="79">
        <f t="shared" si="0"/>
        <v>0.24359999999999998</v>
      </c>
      <c r="D33" s="79" t="s">
        <v>8</v>
      </c>
    </row>
    <row r="34" spans="1:19">
      <c r="A34">
        <v>1901</v>
      </c>
      <c r="B34" s="79">
        <v>0.24460000000000001</v>
      </c>
      <c r="C34" s="79">
        <f t="shared" si="0"/>
        <v>0.24460000000000001</v>
      </c>
      <c r="D34" s="79" t="s">
        <v>8</v>
      </c>
      <c r="Q34" s="82" t="s">
        <v>182</v>
      </c>
    </row>
    <row r="35" spans="1:19">
      <c r="A35">
        <v>1902</v>
      </c>
      <c r="B35" s="79">
        <v>0.2462</v>
      </c>
      <c r="C35" s="79">
        <f t="shared" si="0"/>
        <v>0.2462</v>
      </c>
      <c r="D35" s="79" t="s">
        <v>8</v>
      </c>
      <c r="G35" s="83" t="s">
        <v>378</v>
      </c>
      <c r="Q35" s="82" t="s">
        <v>371</v>
      </c>
    </row>
    <row r="36" spans="1:19" ht="21" customHeight="1">
      <c r="A36">
        <v>1903</v>
      </c>
      <c r="B36" s="79">
        <v>0.24679999999999999</v>
      </c>
      <c r="C36" s="79">
        <f t="shared" si="0"/>
        <v>0.24679999999999999</v>
      </c>
      <c r="D36" s="79" t="s">
        <v>8</v>
      </c>
      <c r="G36" s="215" t="s">
        <v>183</v>
      </c>
      <c r="H36" s="215"/>
      <c r="I36" s="215"/>
      <c r="J36" s="215"/>
      <c r="L36" s="216" t="s">
        <v>184</v>
      </c>
      <c r="M36" s="216"/>
      <c r="N36" s="216"/>
      <c r="O36" s="216"/>
      <c r="Q36" s="84"/>
    </row>
    <row r="37" spans="1:19" ht="21" customHeight="1">
      <c r="A37">
        <v>1904</v>
      </c>
      <c r="B37" s="79">
        <v>0.24989999999999998</v>
      </c>
      <c r="C37" s="79">
        <f t="shared" si="0"/>
        <v>0.24989999999999998</v>
      </c>
      <c r="D37" s="79" t="s">
        <v>8</v>
      </c>
      <c r="G37" s="215"/>
      <c r="H37" s="215"/>
      <c r="I37" s="215"/>
      <c r="J37" s="215"/>
      <c r="K37" s="85"/>
      <c r="L37" s="216"/>
      <c r="M37" s="216"/>
      <c r="N37" s="216"/>
      <c r="O37" s="216"/>
    </row>
    <row r="38" spans="1:19" ht="17" thickBot="1">
      <c r="A38">
        <v>1905</v>
      </c>
      <c r="B38" s="79">
        <v>0.26289999999999997</v>
      </c>
      <c r="C38" s="79">
        <f t="shared" si="0"/>
        <v>0.26289999999999997</v>
      </c>
      <c r="D38" s="79" t="s">
        <v>8</v>
      </c>
    </row>
    <row r="39" spans="1:19">
      <c r="A39">
        <v>1906</v>
      </c>
      <c r="B39" s="79">
        <v>0.27660000000000001</v>
      </c>
      <c r="C39" s="79">
        <f t="shared" si="0"/>
        <v>0.27660000000000001</v>
      </c>
      <c r="D39" s="79" t="s">
        <v>8</v>
      </c>
      <c r="Q39" s="181" t="s">
        <v>185</v>
      </c>
      <c r="R39" s="182"/>
      <c r="S39" s="183"/>
    </row>
    <row r="40" spans="1:19" ht="17" thickBot="1">
      <c r="A40">
        <v>1907</v>
      </c>
      <c r="B40" s="79">
        <v>0.27560000000000001</v>
      </c>
      <c r="C40" s="79">
        <f t="shared" si="0"/>
        <v>0.27560000000000001</v>
      </c>
      <c r="D40" s="79" t="s">
        <v>8</v>
      </c>
      <c r="Q40" s="58" t="s">
        <v>186</v>
      </c>
      <c r="R40" s="59" t="s">
        <v>187</v>
      </c>
      <c r="S40" s="60" t="s">
        <v>188</v>
      </c>
    </row>
    <row r="41" spans="1:19" ht="32" customHeight="1">
      <c r="A41">
        <v>1908</v>
      </c>
      <c r="B41" s="79">
        <v>0.26530000000000004</v>
      </c>
      <c r="C41" s="79">
        <f t="shared" si="0"/>
        <v>0.26530000000000004</v>
      </c>
      <c r="D41" s="79" t="s">
        <v>8</v>
      </c>
      <c r="Q41" s="86" t="s">
        <v>184</v>
      </c>
      <c r="R41" s="87">
        <v>0.2097</v>
      </c>
      <c r="S41" s="88">
        <v>8.9800000000000005E-2</v>
      </c>
    </row>
    <row r="42" spans="1:19" ht="32" customHeight="1">
      <c r="A42">
        <v>1909</v>
      </c>
      <c r="B42" s="79">
        <v>0.27239999999999998</v>
      </c>
      <c r="C42" s="79">
        <f t="shared" si="0"/>
        <v>0.27239999999999998</v>
      </c>
      <c r="D42" s="79" t="s">
        <v>8</v>
      </c>
      <c r="Q42" s="89" t="s">
        <v>183</v>
      </c>
      <c r="R42" s="90">
        <v>0.31</v>
      </c>
      <c r="S42" s="91">
        <v>0.17</v>
      </c>
    </row>
    <row r="43" spans="1:19" ht="32" customHeight="1" thickBot="1">
      <c r="A43">
        <v>1910</v>
      </c>
      <c r="B43" s="79">
        <v>0.27449999999999997</v>
      </c>
      <c r="C43" s="79">
        <f t="shared" si="0"/>
        <v>0.27449999999999997</v>
      </c>
      <c r="D43" s="79" t="s">
        <v>8</v>
      </c>
      <c r="Q43" s="92" t="s">
        <v>189</v>
      </c>
      <c r="R43" s="93"/>
      <c r="S43" s="94"/>
    </row>
    <row r="44" spans="1:19">
      <c r="A44">
        <v>1911</v>
      </c>
      <c r="B44" s="79">
        <v>0.28620000000000001</v>
      </c>
      <c r="C44" s="79">
        <f t="shared" si="0"/>
        <v>0.28620000000000001</v>
      </c>
      <c r="D44" s="79" t="s">
        <v>8</v>
      </c>
    </row>
    <row r="45" spans="1:19">
      <c r="A45">
        <v>1912</v>
      </c>
      <c r="B45" s="79">
        <v>0.29620000000000002</v>
      </c>
      <c r="C45" s="79">
        <f t="shared" si="0"/>
        <v>0.29620000000000002</v>
      </c>
      <c r="D45" s="79" t="s">
        <v>8</v>
      </c>
    </row>
    <row r="46" spans="1:19">
      <c r="A46">
        <v>1913</v>
      </c>
      <c r="B46" s="79">
        <v>0.29010000000000002</v>
      </c>
      <c r="C46" s="79" t="s">
        <v>8</v>
      </c>
      <c r="D46" s="79">
        <v>0.29010000000000002</v>
      </c>
    </row>
    <row r="47" spans="1:19">
      <c r="A47">
        <v>1914</v>
      </c>
      <c r="B47" s="79">
        <v>0.17949999999999999</v>
      </c>
      <c r="C47" s="79" t="s">
        <v>8</v>
      </c>
      <c r="D47" s="79">
        <f>B47</f>
        <v>0.17949999999999999</v>
      </c>
    </row>
    <row r="48" spans="1:19">
      <c r="A48">
        <v>1915</v>
      </c>
      <c r="B48" s="79">
        <v>0.18789999999999998</v>
      </c>
      <c r="C48" s="79" t="s">
        <v>8</v>
      </c>
      <c r="D48" s="79">
        <f t="shared" ref="D48:D77" si="1">B48</f>
        <v>0.18789999999999998</v>
      </c>
    </row>
    <row r="49" spans="1:12">
      <c r="A49">
        <v>1916</v>
      </c>
      <c r="B49" s="79">
        <v>0.218</v>
      </c>
      <c r="C49" s="79" t="s">
        <v>8</v>
      </c>
      <c r="D49" s="79">
        <f t="shared" si="1"/>
        <v>0.218</v>
      </c>
      <c r="G49" s="95" t="s">
        <v>190</v>
      </c>
      <c r="L49" s="95" t="s">
        <v>191</v>
      </c>
    </row>
    <row r="50" spans="1:12">
      <c r="A50">
        <v>1917</v>
      </c>
      <c r="B50" s="79">
        <v>0.25950000000000001</v>
      </c>
      <c r="C50" s="79" t="s">
        <v>8</v>
      </c>
      <c r="D50" s="79">
        <f t="shared" si="1"/>
        <v>0.25950000000000001</v>
      </c>
    </row>
    <row r="51" spans="1:12">
      <c r="A51">
        <v>1918</v>
      </c>
      <c r="B51" s="79">
        <v>0.23449999999999999</v>
      </c>
      <c r="C51" s="79" t="s">
        <v>8</v>
      </c>
      <c r="D51" s="79">
        <f t="shared" si="1"/>
        <v>0.23449999999999999</v>
      </c>
    </row>
    <row r="52" spans="1:12">
      <c r="A52">
        <v>1919</v>
      </c>
      <c r="B52" s="79">
        <v>0.22420000000000001</v>
      </c>
      <c r="C52" s="79" t="s">
        <v>8</v>
      </c>
      <c r="D52" s="79">
        <f t="shared" si="1"/>
        <v>0.22420000000000001</v>
      </c>
    </row>
    <row r="53" spans="1:12">
      <c r="A53">
        <v>1920</v>
      </c>
      <c r="B53" s="79">
        <v>0.21660000000000001</v>
      </c>
      <c r="C53" s="79" t="s">
        <v>8</v>
      </c>
      <c r="D53" s="79">
        <f t="shared" si="1"/>
        <v>0.21660000000000001</v>
      </c>
    </row>
    <row r="54" spans="1:12">
      <c r="A54">
        <v>1921</v>
      </c>
      <c r="B54" s="79">
        <v>0.1512</v>
      </c>
      <c r="C54" s="79" t="s">
        <v>8</v>
      </c>
      <c r="D54" s="79">
        <f t="shared" si="1"/>
        <v>0.1512</v>
      </c>
    </row>
    <row r="55" spans="1:12">
      <c r="A55">
        <v>1922</v>
      </c>
      <c r="B55" s="79">
        <v>0.16699999999999998</v>
      </c>
      <c r="C55" s="79" t="s">
        <v>8</v>
      </c>
      <c r="D55" s="79">
        <f t="shared" si="1"/>
        <v>0.16699999999999998</v>
      </c>
    </row>
    <row r="56" spans="1:12">
      <c r="A56">
        <v>1923</v>
      </c>
      <c r="B56" s="79">
        <v>0.1802</v>
      </c>
      <c r="C56" s="79" t="s">
        <v>8</v>
      </c>
      <c r="D56" s="79">
        <f t="shared" si="1"/>
        <v>0.1802</v>
      </c>
    </row>
    <row r="57" spans="1:12">
      <c r="A57">
        <v>1924</v>
      </c>
      <c r="B57" s="79">
        <v>0.18479999999999999</v>
      </c>
      <c r="C57" s="79" t="s">
        <v>8</v>
      </c>
      <c r="D57" s="79">
        <f t="shared" si="1"/>
        <v>0.18479999999999999</v>
      </c>
    </row>
    <row r="58" spans="1:12">
      <c r="A58">
        <v>1925</v>
      </c>
      <c r="B58" s="79">
        <v>0.19359999999999999</v>
      </c>
      <c r="C58" s="79" t="s">
        <v>8</v>
      </c>
      <c r="D58" s="79">
        <f t="shared" si="1"/>
        <v>0.19359999999999999</v>
      </c>
    </row>
    <row r="59" spans="1:12">
      <c r="A59">
        <v>1926</v>
      </c>
      <c r="B59" s="79">
        <v>0.1837</v>
      </c>
      <c r="C59" s="79" t="s">
        <v>8</v>
      </c>
      <c r="D59" s="79">
        <f t="shared" si="1"/>
        <v>0.1837</v>
      </c>
    </row>
    <row r="60" spans="1:12">
      <c r="A60">
        <v>1927</v>
      </c>
      <c r="B60" s="79">
        <v>0.1893</v>
      </c>
      <c r="C60" s="79" t="s">
        <v>8</v>
      </c>
      <c r="D60" s="79">
        <f t="shared" si="1"/>
        <v>0.1893</v>
      </c>
    </row>
    <row r="61" spans="1:12">
      <c r="A61">
        <v>1928</v>
      </c>
      <c r="B61" s="79">
        <v>0.19149999999999998</v>
      </c>
      <c r="C61" s="79" t="s">
        <v>8</v>
      </c>
      <c r="D61" s="79">
        <f t="shared" si="1"/>
        <v>0.19149999999999998</v>
      </c>
    </row>
    <row r="62" spans="1:12">
      <c r="A62">
        <v>1929</v>
      </c>
      <c r="B62" s="79">
        <v>0.1875</v>
      </c>
      <c r="C62" s="79" t="s">
        <v>8</v>
      </c>
      <c r="D62" s="79">
        <f t="shared" si="1"/>
        <v>0.1875</v>
      </c>
    </row>
    <row r="63" spans="1:12">
      <c r="A63">
        <v>1930</v>
      </c>
      <c r="B63" s="79">
        <v>0.15970000000000001</v>
      </c>
      <c r="C63" s="79" t="s">
        <v>8</v>
      </c>
      <c r="D63" s="79">
        <f t="shared" si="1"/>
        <v>0.15970000000000001</v>
      </c>
    </row>
    <row r="64" spans="1:12">
      <c r="A64">
        <v>1931</v>
      </c>
      <c r="B64" s="79">
        <v>0.13769999999999999</v>
      </c>
      <c r="C64" s="79" t="s">
        <v>8</v>
      </c>
      <c r="D64" s="79">
        <f t="shared" si="1"/>
        <v>0.13769999999999999</v>
      </c>
    </row>
    <row r="65" spans="1:4">
      <c r="A65">
        <v>1932</v>
      </c>
      <c r="B65" s="79">
        <v>0.10339999999999999</v>
      </c>
      <c r="C65" s="79" t="s">
        <v>8</v>
      </c>
      <c r="D65" s="79">
        <f t="shared" si="1"/>
        <v>0.10339999999999999</v>
      </c>
    </row>
    <row r="66" spans="1:4">
      <c r="A66">
        <v>1933</v>
      </c>
      <c r="B66" s="79">
        <v>0.1072</v>
      </c>
      <c r="C66" s="79" t="s">
        <v>8</v>
      </c>
      <c r="D66" s="79">
        <f t="shared" si="1"/>
        <v>0.1072</v>
      </c>
    </row>
    <row r="67" spans="1:4">
      <c r="A67">
        <v>1934</v>
      </c>
      <c r="B67" s="79">
        <v>0.1348</v>
      </c>
      <c r="C67" s="79" t="s">
        <v>8</v>
      </c>
      <c r="D67" s="79">
        <f t="shared" si="1"/>
        <v>0.1348</v>
      </c>
    </row>
    <row r="68" spans="1:4">
      <c r="A68">
        <v>1935</v>
      </c>
      <c r="B68" s="79">
        <v>0.13109999999999999</v>
      </c>
      <c r="C68" s="79" t="s">
        <v>8</v>
      </c>
      <c r="D68" s="79">
        <f t="shared" si="1"/>
        <v>0.13109999999999999</v>
      </c>
    </row>
    <row r="69" spans="1:4">
      <c r="A69">
        <v>1936</v>
      </c>
      <c r="B69" s="79">
        <v>0.1353</v>
      </c>
      <c r="C69" s="79" t="s">
        <v>8</v>
      </c>
      <c r="D69" s="79">
        <f t="shared" si="1"/>
        <v>0.1353</v>
      </c>
    </row>
    <row r="70" spans="1:4">
      <c r="A70">
        <v>1937</v>
      </c>
      <c r="B70" s="79">
        <v>0.15390000000000001</v>
      </c>
      <c r="C70" s="79" t="s">
        <v>8</v>
      </c>
      <c r="D70" s="79">
        <f t="shared" si="1"/>
        <v>0.15390000000000001</v>
      </c>
    </row>
    <row r="71" spans="1:4">
      <c r="A71">
        <v>1938</v>
      </c>
      <c r="B71" s="79">
        <v>0.12960000000000002</v>
      </c>
      <c r="C71" s="79" t="s">
        <v>8</v>
      </c>
      <c r="D71" s="79">
        <f t="shared" si="1"/>
        <v>0.12960000000000002</v>
      </c>
    </row>
    <row r="72" spans="1:4">
      <c r="A72">
        <v>1939</v>
      </c>
      <c r="B72" s="79">
        <v>0.12970000000000001</v>
      </c>
      <c r="C72" s="79" t="s">
        <v>8</v>
      </c>
      <c r="D72" s="79">
        <f t="shared" si="1"/>
        <v>0.12970000000000001</v>
      </c>
    </row>
    <row r="73" spans="1:4">
      <c r="A73">
        <v>1940</v>
      </c>
      <c r="B73" s="79">
        <v>0.1389</v>
      </c>
      <c r="C73" s="79" t="s">
        <v>8</v>
      </c>
      <c r="D73" s="79">
        <f t="shared" si="1"/>
        <v>0.1389</v>
      </c>
    </row>
    <row r="74" spans="1:4">
      <c r="A74">
        <v>1941</v>
      </c>
      <c r="B74" s="79">
        <v>0.1268</v>
      </c>
      <c r="C74" s="79" t="s">
        <v>8</v>
      </c>
      <c r="D74" s="79">
        <f t="shared" si="1"/>
        <v>0.1268</v>
      </c>
    </row>
    <row r="75" spans="1:4">
      <c r="A75">
        <v>1942</v>
      </c>
      <c r="B75" s="79">
        <v>0.1176</v>
      </c>
      <c r="C75" s="79" t="s">
        <v>8</v>
      </c>
      <c r="D75" s="79">
        <f t="shared" si="1"/>
        <v>0.1176</v>
      </c>
    </row>
    <row r="76" spans="1:4">
      <c r="A76">
        <v>1943</v>
      </c>
      <c r="B76" s="79">
        <v>0.1255</v>
      </c>
      <c r="C76" s="79" t="s">
        <v>8</v>
      </c>
      <c r="D76" s="79">
        <f t="shared" si="1"/>
        <v>0.1255</v>
      </c>
    </row>
    <row r="77" spans="1:4">
      <c r="A77">
        <v>1944</v>
      </c>
      <c r="B77" s="79">
        <v>0.11939999999999999</v>
      </c>
      <c r="C77" s="79" t="s">
        <v>8</v>
      </c>
      <c r="D77" s="79">
        <f t="shared" si="1"/>
        <v>0.11939999999999999</v>
      </c>
    </row>
    <row r="78" spans="1:4">
      <c r="A78">
        <v>1945</v>
      </c>
      <c r="B78" s="79">
        <v>0.1014</v>
      </c>
      <c r="C78" s="79" t="s">
        <v>8</v>
      </c>
      <c r="D78" s="79">
        <v>0.1014</v>
      </c>
    </row>
    <row r="79" spans="1:4">
      <c r="A79">
        <v>1946</v>
      </c>
      <c r="B79" s="79">
        <v>0.15049999999999999</v>
      </c>
      <c r="C79" s="79">
        <f>B79</f>
        <v>0.15049999999999999</v>
      </c>
      <c r="D79" s="79" t="s">
        <v>8</v>
      </c>
    </row>
    <row r="80" spans="1:4">
      <c r="A80">
        <v>1947</v>
      </c>
      <c r="B80" s="79">
        <v>0.19820000000000002</v>
      </c>
      <c r="C80" s="79">
        <f t="shared" ref="C80:C140" si="2">B80</f>
        <v>0.19820000000000002</v>
      </c>
      <c r="D80" s="79" t="s">
        <v>8</v>
      </c>
    </row>
    <row r="81" spans="1:5">
      <c r="A81">
        <v>1948</v>
      </c>
      <c r="B81" s="79">
        <v>0.17129999999999998</v>
      </c>
      <c r="C81" s="79">
        <f t="shared" si="2"/>
        <v>0.17129999999999998</v>
      </c>
      <c r="D81" s="79" t="s">
        <v>8</v>
      </c>
    </row>
    <row r="82" spans="1:5">
      <c r="A82">
        <v>1949</v>
      </c>
      <c r="B82" s="79">
        <v>0.16350000000000001</v>
      </c>
      <c r="C82" s="79">
        <f t="shared" si="2"/>
        <v>0.16350000000000001</v>
      </c>
      <c r="D82" s="79" t="s">
        <v>8</v>
      </c>
    </row>
    <row r="83" spans="1:5">
      <c r="A83">
        <v>1950</v>
      </c>
      <c r="B83" s="79">
        <v>0.19867851000000003</v>
      </c>
      <c r="C83" s="79">
        <f t="shared" si="2"/>
        <v>0.19867851000000003</v>
      </c>
      <c r="D83" s="79" t="s">
        <v>8</v>
      </c>
    </row>
    <row r="84" spans="1:5">
      <c r="A84">
        <v>1951</v>
      </c>
      <c r="B84" s="79">
        <v>0.22803799000000002</v>
      </c>
      <c r="C84" s="79">
        <f t="shared" si="2"/>
        <v>0.22803799000000002</v>
      </c>
      <c r="D84" s="79" t="s">
        <v>8</v>
      </c>
    </row>
    <row r="85" spans="1:5">
      <c r="A85">
        <v>1952</v>
      </c>
      <c r="B85" s="79">
        <v>0.20092329</v>
      </c>
      <c r="C85" s="79">
        <f t="shared" si="2"/>
        <v>0.20092329</v>
      </c>
      <c r="D85" s="79" t="s">
        <v>8</v>
      </c>
    </row>
    <row r="86" spans="1:5">
      <c r="A86">
        <v>1953</v>
      </c>
      <c r="B86" s="79">
        <v>0.18674465000000001</v>
      </c>
      <c r="C86" s="79">
        <f t="shared" si="2"/>
        <v>0.18674465000000001</v>
      </c>
      <c r="D86" s="79" t="s">
        <v>8</v>
      </c>
    </row>
    <row r="87" spans="1:5">
      <c r="A87">
        <v>1954</v>
      </c>
      <c r="B87" s="79">
        <v>0.19222598999999999</v>
      </c>
      <c r="C87" s="79">
        <f t="shared" si="2"/>
        <v>0.19222598999999999</v>
      </c>
      <c r="D87" s="79" t="s">
        <v>8</v>
      </c>
    </row>
    <row r="88" spans="1:5">
      <c r="A88">
        <v>1955</v>
      </c>
      <c r="B88" s="79">
        <v>0.19881781000000001</v>
      </c>
      <c r="C88" s="79">
        <f t="shared" si="2"/>
        <v>0.19881781000000001</v>
      </c>
      <c r="D88" s="79" t="s">
        <v>8</v>
      </c>
    </row>
    <row r="89" spans="1:5">
      <c r="A89">
        <v>1956</v>
      </c>
      <c r="B89" s="79">
        <v>0.20845296999999999</v>
      </c>
      <c r="C89" s="79">
        <f t="shared" si="2"/>
        <v>0.20845296999999999</v>
      </c>
      <c r="D89" s="79" t="s">
        <v>8</v>
      </c>
    </row>
    <row r="90" spans="1:5">
      <c r="A90">
        <v>1957</v>
      </c>
      <c r="B90" s="79">
        <v>0.21257007999999999</v>
      </c>
      <c r="C90" s="79">
        <f t="shared" si="2"/>
        <v>0.21257007999999999</v>
      </c>
      <c r="D90" s="79" t="s">
        <v>8</v>
      </c>
    </row>
    <row r="91" spans="1:5">
      <c r="A91">
        <v>1958</v>
      </c>
      <c r="B91" s="79">
        <v>0.19418912999999999</v>
      </c>
      <c r="C91" s="79">
        <f t="shared" si="2"/>
        <v>0.19418912999999999</v>
      </c>
      <c r="D91" s="79" t="s">
        <v>8</v>
      </c>
    </row>
    <row r="92" spans="1:5">
      <c r="A92">
        <v>1959</v>
      </c>
      <c r="B92" s="79">
        <v>0.19702270999999999</v>
      </c>
      <c r="C92" s="79">
        <f t="shared" si="2"/>
        <v>0.19702270999999999</v>
      </c>
      <c r="D92" s="79" t="s">
        <v>8</v>
      </c>
    </row>
    <row r="93" spans="1:5">
      <c r="A93">
        <v>1960</v>
      </c>
      <c r="B93" s="79">
        <v>0.21931723000000003</v>
      </c>
      <c r="C93" s="79">
        <f t="shared" si="2"/>
        <v>0.21931723000000003</v>
      </c>
      <c r="D93" s="79" t="s">
        <v>8</v>
      </c>
      <c r="E93" s="96"/>
    </row>
    <row r="94" spans="1:5">
      <c r="A94">
        <v>1961</v>
      </c>
      <c r="B94" s="79">
        <v>0.21599577</v>
      </c>
      <c r="C94" s="79">
        <f t="shared" si="2"/>
        <v>0.21599577</v>
      </c>
      <c r="D94" s="79" t="s">
        <v>8</v>
      </c>
      <c r="E94" s="96"/>
    </row>
    <row r="95" spans="1:5">
      <c r="A95">
        <v>1962</v>
      </c>
      <c r="B95" s="79">
        <v>0.21165159</v>
      </c>
      <c r="C95" s="79">
        <f t="shared" si="2"/>
        <v>0.21165159</v>
      </c>
      <c r="D95" s="79" t="s">
        <v>8</v>
      </c>
      <c r="E95" s="96"/>
    </row>
    <row r="96" spans="1:5">
      <c r="A96">
        <v>1963</v>
      </c>
      <c r="B96" s="79">
        <v>0.21832260000000001</v>
      </c>
      <c r="C96" s="79">
        <f t="shared" si="2"/>
        <v>0.21832260000000001</v>
      </c>
      <c r="D96" s="79" t="s">
        <v>8</v>
      </c>
      <c r="E96" s="96"/>
    </row>
    <row r="97" spans="1:5">
      <c r="A97">
        <v>1964</v>
      </c>
      <c r="B97" s="79">
        <v>0.22020691000000001</v>
      </c>
      <c r="C97" s="79">
        <f t="shared" si="2"/>
        <v>0.22020691000000001</v>
      </c>
      <c r="D97" s="79" t="s">
        <v>8</v>
      </c>
      <c r="E97" s="96">
        <v>12.0630092764625</v>
      </c>
    </row>
    <row r="98" spans="1:5">
      <c r="A98">
        <v>1965</v>
      </c>
      <c r="B98" s="79">
        <v>0.21851809999999999</v>
      </c>
      <c r="C98" s="79">
        <f t="shared" si="2"/>
        <v>0.21851809999999999</v>
      </c>
      <c r="D98" s="79" t="s">
        <v>8</v>
      </c>
      <c r="E98" s="96">
        <v>13.2916862270444</v>
      </c>
    </row>
    <row r="99" spans="1:5">
      <c r="A99">
        <v>1966</v>
      </c>
      <c r="B99" s="79">
        <v>0.22192221000000001</v>
      </c>
      <c r="C99" s="79">
        <f t="shared" si="2"/>
        <v>0.22192221000000001</v>
      </c>
      <c r="D99" s="79" t="s">
        <v>8</v>
      </c>
      <c r="E99" s="96">
        <v>12.8164043060117</v>
      </c>
    </row>
    <row r="100" spans="1:5">
      <c r="A100">
        <v>1967</v>
      </c>
      <c r="B100" s="79">
        <v>0.22007827999999999</v>
      </c>
      <c r="C100" s="79">
        <f t="shared" si="2"/>
        <v>0.22007827999999999</v>
      </c>
      <c r="D100" s="79" t="s">
        <v>8</v>
      </c>
      <c r="E100" s="96">
        <v>11.537942131123801</v>
      </c>
    </row>
    <row r="101" spans="1:5">
      <c r="A101">
        <v>1968</v>
      </c>
      <c r="B101" s="79">
        <v>0.22599611</v>
      </c>
      <c r="C101" s="79">
        <f t="shared" si="2"/>
        <v>0.22599611</v>
      </c>
      <c r="D101" s="79" t="s">
        <v>8</v>
      </c>
      <c r="E101" s="96">
        <v>12.6109104199433</v>
      </c>
    </row>
    <row r="102" spans="1:5">
      <c r="A102">
        <v>1969</v>
      </c>
      <c r="B102" s="79">
        <v>0.23240227000000002</v>
      </c>
      <c r="C102" s="79">
        <f t="shared" si="2"/>
        <v>0.23240227000000002</v>
      </c>
      <c r="D102" s="79" t="s">
        <v>8</v>
      </c>
      <c r="E102" s="96">
        <v>13.174116893829201</v>
      </c>
    </row>
    <row r="103" spans="1:5">
      <c r="A103">
        <v>1970</v>
      </c>
      <c r="B103" s="79">
        <v>0.25233538</v>
      </c>
      <c r="C103" s="79">
        <f t="shared" si="2"/>
        <v>0.25233538</v>
      </c>
      <c r="D103" s="79" t="s">
        <v>8</v>
      </c>
      <c r="E103" s="96">
        <v>14.4791954967734</v>
      </c>
    </row>
    <row r="104" spans="1:5">
      <c r="A104">
        <v>1971</v>
      </c>
      <c r="B104" s="79">
        <v>0.25448308999999997</v>
      </c>
      <c r="C104" s="79">
        <f t="shared" si="2"/>
        <v>0.25448308999999997</v>
      </c>
      <c r="D104" s="79" t="s">
        <v>8</v>
      </c>
      <c r="E104" s="96">
        <v>14.551280175565701</v>
      </c>
    </row>
    <row r="105" spans="1:5">
      <c r="A105">
        <v>1972</v>
      </c>
      <c r="B105" s="79">
        <v>0.26037747999999999</v>
      </c>
      <c r="C105" s="79">
        <f t="shared" si="2"/>
        <v>0.26037747999999999</v>
      </c>
      <c r="D105" s="79" t="s">
        <v>8</v>
      </c>
      <c r="E105" s="96">
        <f>0.16103251255854*100</f>
        <v>16.103251255854001</v>
      </c>
    </row>
    <row r="106" spans="1:5">
      <c r="A106">
        <v>1973</v>
      </c>
      <c r="B106" s="79">
        <v>0.29158553999999998</v>
      </c>
      <c r="C106" s="79">
        <f t="shared" si="2"/>
        <v>0.29158553999999998</v>
      </c>
      <c r="D106" s="79" t="s">
        <v>8</v>
      </c>
      <c r="E106" s="96">
        <v>17.773258822659201</v>
      </c>
    </row>
    <row r="107" spans="1:5">
      <c r="A107">
        <v>1974</v>
      </c>
      <c r="B107" s="79">
        <v>0.35395130000000002</v>
      </c>
      <c r="C107" s="79">
        <f t="shared" si="2"/>
        <v>0.35395130000000002</v>
      </c>
      <c r="D107" s="79" t="s">
        <v>8</v>
      </c>
      <c r="E107" s="96">
        <v>21.896847492451801</v>
      </c>
    </row>
    <row r="108" spans="1:5">
      <c r="A108">
        <v>1975</v>
      </c>
      <c r="B108" s="79">
        <v>0.33496879999999996</v>
      </c>
      <c r="C108" s="79">
        <f t="shared" si="2"/>
        <v>0.33496879999999996</v>
      </c>
      <c r="D108" s="79" t="s">
        <v>8</v>
      </c>
      <c r="E108" s="96">
        <v>19.0441531301006</v>
      </c>
    </row>
    <row r="109" spans="1:5">
      <c r="A109">
        <v>1976</v>
      </c>
      <c r="B109" s="79">
        <v>0.34521689999999999</v>
      </c>
      <c r="C109" s="79">
        <f t="shared" si="2"/>
        <v>0.34521689999999999</v>
      </c>
      <c r="D109" s="79" t="s">
        <v>8</v>
      </c>
      <c r="E109" s="96">
        <v>16.468331379236801</v>
      </c>
    </row>
    <row r="110" spans="1:5">
      <c r="A110">
        <v>1977</v>
      </c>
      <c r="B110" s="79">
        <v>0.34770831999999996</v>
      </c>
      <c r="C110" s="79">
        <f t="shared" si="2"/>
        <v>0.34770831999999996</v>
      </c>
      <c r="D110" s="79" t="s">
        <v>8</v>
      </c>
      <c r="E110" s="96">
        <v>15.170116107798099</v>
      </c>
    </row>
    <row r="111" spans="1:5">
      <c r="A111">
        <v>1978</v>
      </c>
      <c r="B111" s="79">
        <v>0.33912102</v>
      </c>
      <c r="C111" s="79">
        <f t="shared" si="2"/>
        <v>0.33912102</v>
      </c>
      <c r="D111" s="79" t="s">
        <v>8</v>
      </c>
      <c r="E111" s="96">
        <v>14.5399732261263</v>
      </c>
    </row>
    <row r="112" spans="1:5">
      <c r="A112">
        <v>1979</v>
      </c>
      <c r="B112" s="79">
        <v>0.36704261999999999</v>
      </c>
      <c r="C112" s="79">
        <f t="shared" si="2"/>
        <v>0.36704261999999999</v>
      </c>
      <c r="D112" s="79" t="s">
        <v>8</v>
      </c>
      <c r="E112" s="96">
        <v>16.2994727376357</v>
      </c>
    </row>
    <row r="113" spans="1:5">
      <c r="A113">
        <v>1980</v>
      </c>
      <c r="B113" s="79">
        <v>0.39500365999999998</v>
      </c>
      <c r="C113" s="79">
        <f t="shared" si="2"/>
        <v>0.39500365999999998</v>
      </c>
      <c r="D113" s="79" t="s">
        <v>8</v>
      </c>
      <c r="E113" s="96">
        <f>0.20358560531222*100</f>
        <v>20.358560531222</v>
      </c>
    </row>
    <row r="114" spans="1:5">
      <c r="A114">
        <v>1981</v>
      </c>
      <c r="B114" s="79">
        <v>0.38826171999999998</v>
      </c>
      <c r="C114" s="79">
        <f t="shared" si="2"/>
        <v>0.38826171999999998</v>
      </c>
      <c r="D114" s="79" t="s">
        <v>8</v>
      </c>
      <c r="E114" s="96">
        <v>19.219803402942201</v>
      </c>
    </row>
    <row r="115" spans="1:5">
      <c r="A115">
        <v>1982</v>
      </c>
      <c r="B115" s="79">
        <v>0.37020232999999997</v>
      </c>
      <c r="C115" s="79">
        <f t="shared" si="2"/>
        <v>0.37020232999999997</v>
      </c>
      <c r="D115" s="79" t="s">
        <v>8</v>
      </c>
      <c r="E115" s="96">
        <v>15.884161725162601</v>
      </c>
    </row>
    <row r="116" spans="1:5">
      <c r="A116">
        <v>1983</v>
      </c>
      <c r="B116" s="79">
        <v>0.35599777000000005</v>
      </c>
      <c r="C116" s="79">
        <f t="shared" si="2"/>
        <v>0.35599777000000005</v>
      </c>
      <c r="D116" s="79" t="s">
        <v>8</v>
      </c>
      <c r="E116" s="96">
        <v>20.430162786750898</v>
      </c>
    </row>
    <row r="117" spans="1:5">
      <c r="A117">
        <v>1984</v>
      </c>
      <c r="B117" s="79">
        <v>0.36346966000000003</v>
      </c>
      <c r="C117" s="79">
        <f t="shared" si="2"/>
        <v>0.36346966000000003</v>
      </c>
      <c r="D117" s="79" t="s">
        <v>8</v>
      </c>
      <c r="E117" s="96">
        <v>21.4719722116083</v>
      </c>
    </row>
    <row r="118" spans="1:5">
      <c r="A118">
        <v>1985</v>
      </c>
      <c r="B118" s="79">
        <v>0.35428539000000003</v>
      </c>
      <c r="C118" s="79">
        <f t="shared" si="2"/>
        <v>0.35428539000000003</v>
      </c>
      <c r="D118" s="79" t="s">
        <v>8</v>
      </c>
      <c r="E118" s="96">
        <f>0.19343274227025*100</f>
        <v>19.343274227025002</v>
      </c>
    </row>
    <row r="119" spans="1:5">
      <c r="A119">
        <v>1986</v>
      </c>
      <c r="B119" s="79">
        <v>0.33601433000000003</v>
      </c>
      <c r="C119" s="79">
        <f t="shared" si="2"/>
        <v>0.33601433000000003</v>
      </c>
      <c r="D119" s="79" t="s">
        <v>8</v>
      </c>
      <c r="E119" s="96">
        <v>15.1711652325925</v>
      </c>
    </row>
    <row r="120" spans="1:5">
      <c r="A120">
        <v>1987</v>
      </c>
      <c r="B120" s="79">
        <v>0.34556255000000002</v>
      </c>
      <c r="C120" s="79">
        <f t="shared" si="2"/>
        <v>0.34556255000000002</v>
      </c>
      <c r="D120" s="79" t="s">
        <v>8</v>
      </c>
      <c r="E120" s="96">
        <f>0.15652605863759*100</f>
        <v>15.652605863759</v>
      </c>
    </row>
    <row r="121" spans="1:5">
      <c r="A121">
        <v>1988</v>
      </c>
      <c r="B121" s="79">
        <v>0.35413445000000005</v>
      </c>
      <c r="C121" s="79">
        <f t="shared" si="2"/>
        <v>0.35413445000000005</v>
      </c>
      <c r="D121" s="79" t="s">
        <v>8</v>
      </c>
      <c r="E121" s="96">
        <v>16.580754762393202</v>
      </c>
    </row>
    <row r="122" spans="1:5">
      <c r="A122">
        <v>1989</v>
      </c>
      <c r="B122" s="79">
        <v>0.36348183000000001</v>
      </c>
      <c r="C122" s="79">
        <f t="shared" si="2"/>
        <v>0.36348183000000001</v>
      </c>
      <c r="D122" s="79" t="s">
        <v>8</v>
      </c>
      <c r="E122" s="96">
        <v>14.3908776604293</v>
      </c>
    </row>
    <row r="123" spans="1:5">
      <c r="A123">
        <v>1990</v>
      </c>
      <c r="B123" s="79">
        <v>0.3802161</v>
      </c>
      <c r="C123" s="79">
        <f t="shared" si="2"/>
        <v>0.3802161</v>
      </c>
      <c r="D123" s="79" t="s">
        <v>8</v>
      </c>
      <c r="E123" s="96">
        <v>15.1617555617525</v>
      </c>
    </row>
    <row r="124" spans="1:5">
      <c r="A124">
        <v>1991</v>
      </c>
      <c r="B124" s="79">
        <v>0.37179420000000002</v>
      </c>
      <c r="C124" s="79">
        <f t="shared" si="2"/>
        <v>0.37179420000000002</v>
      </c>
      <c r="D124" s="79" t="s">
        <v>8</v>
      </c>
      <c r="E124" s="96">
        <v>16.590916630726898</v>
      </c>
    </row>
    <row r="125" spans="1:5">
      <c r="A125">
        <v>1992</v>
      </c>
      <c r="B125" s="79">
        <v>0.39116371</v>
      </c>
      <c r="C125" s="79">
        <f t="shared" si="2"/>
        <v>0.39116371</v>
      </c>
      <c r="D125" s="79" t="s">
        <v>8</v>
      </c>
      <c r="E125" s="96">
        <v>19.253343584642298</v>
      </c>
    </row>
    <row r="126" spans="1:5">
      <c r="A126">
        <v>1993</v>
      </c>
      <c r="B126" s="79">
        <v>0.37105021999999999</v>
      </c>
      <c r="C126" s="79">
        <f t="shared" si="2"/>
        <v>0.37105021999999999</v>
      </c>
      <c r="D126" s="79" t="s">
        <v>8</v>
      </c>
      <c r="E126" s="96">
        <v>19.599316291273301</v>
      </c>
    </row>
    <row r="127" spans="1:5">
      <c r="A127">
        <v>1994</v>
      </c>
      <c r="B127" s="79">
        <v>0.38567931999999999</v>
      </c>
      <c r="C127" s="79">
        <f t="shared" si="2"/>
        <v>0.38567931999999999</v>
      </c>
      <c r="D127" s="79" t="s">
        <v>8</v>
      </c>
      <c r="E127" s="96">
        <v>19.3329054571035</v>
      </c>
    </row>
    <row r="128" spans="1:5">
      <c r="A128">
        <v>1995</v>
      </c>
      <c r="B128" s="79">
        <v>0.40851562999999996</v>
      </c>
      <c r="C128" s="79">
        <f t="shared" si="2"/>
        <v>0.40851562999999996</v>
      </c>
      <c r="D128" s="79" t="s">
        <v>8</v>
      </c>
      <c r="E128" s="96">
        <v>16.9844599991956</v>
      </c>
    </row>
    <row r="129" spans="1:5">
      <c r="A129">
        <v>1996</v>
      </c>
      <c r="B129" s="79">
        <v>0.41847785999999998</v>
      </c>
      <c r="C129" s="79">
        <f t="shared" si="2"/>
        <v>0.41847785999999998</v>
      </c>
      <c r="D129" s="79" t="s">
        <v>8</v>
      </c>
      <c r="E129" s="96">
        <v>15.6355914758682</v>
      </c>
    </row>
    <row r="130" spans="1:5">
      <c r="A130">
        <v>1997</v>
      </c>
      <c r="B130" s="79">
        <v>0.43588886000000004</v>
      </c>
      <c r="C130" s="79">
        <f t="shared" si="2"/>
        <v>0.43588886000000004</v>
      </c>
      <c r="D130" s="79" t="s">
        <v>8</v>
      </c>
      <c r="E130" s="96">
        <v>16.576209261324699</v>
      </c>
    </row>
    <row r="131" spans="1:5">
      <c r="A131">
        <v>1998</v>
      </c>
      <c r="B131" s="79">
        <v>0.43267681000000002</v>
      </c>
      <c r="C131" s="79">
        <f t="shared" si="2"/>
        <v>0.43267681000000002</v>
      </c>
      <c r="D131" s="79" t="s">
        <v>8</v>
      </c>
      <c r="E131" s="96">
        <v>16.438584931205899</v>
      </c>
    </row>
    <row r="132" spans="1:5">
      <c r="A132">
        <v>1999</v>
      </c>
      <c r="B132" s="79">
        <v>0.43487377000000005</v>
      </c>
      <c r="C132" s="79">
        <f t="shared" si="2"/>
        <v>0.43487377000000005</v>
      </c>
      <c r="D132" s="79" t="s">
        <v>8</v>
      </c>
      <c r="E132" s="96">
        <v>20.9821664782285</v>
      </c>
    </row>
    <row r="133" spans="1:5">
      <c r="A133">
        <v>2000</v>
      </c>
      <c r="B133" s="79">
        <v>0.47164256999999998</v>
      </c>
      <c r="C133" s="79">
        <f t="shared" si="2"/>
        <v>0.47164256999999998</v>
      </c>
      <c r="D133" s="79" t="s">
        <v>8</v>
      </c>
      <c r="E133" s="96">
        <v>22.6397613567941</v>
      </c>
    </row>
    <row r="134" spans="1:5">
      <c r="A134">
        <v>2001</v>
      </c>
      <c r="B134" s="79">
        <v>0.46009953000000003</v>
      </c>
      <c r="C134" s="79">
        <f t="shared" si="2"/>
        <v>0.46009953000000003</v>
      </c>
      <c r="D134" s="79" t="s">
        <v>8</v>
      </c>
      <c r="E134" s="96">
        <f>0.26936285022064*100</f>
        <v>26.936285022063998</v>
      </c>
    </row>
    <row r="135" spans="1:5">
      <c r="A135">
        <v>2002</v>
      </c>
      <c r="B135" s="79">
        <v>0.46429943000000001</v>
      </c>
      <c r="C135" s="79">
        <f t="shared" si="2"/>
        <v>0.46429943000000001</v>
      </c>
      <c r="D135" s="79" t="s">
        <v>8</v>
      </c>
      <c r="E135" s="96">
        <v>27.618357402230899</v>
      </c>
    </row>
    <row r="136" spans="1:5">
      <c r="A136">
        <v>2003</v>
      </c>
      <c r="B136" s="79">
        <v>0.48279873000000001</v>
      </c>
      <c r="C136" s="79">
        <f t="shared" si="2"/>
        <v>0.48279873000000001</v>
      </c>
      <c r="D136" s="79" t="s">
        <v>8</v>
      </c>
      <c r="E136" s="96">
        <v>28.140384723159301</v>
      </c>
    </row>
    <row r="137" spans="1:5">
      <c r="A137">
        <v>2004</v>
      </c>
      <c r="B137" s="79">
        <v>0.51768802999999997</v>
      </c>
      <c r="C137" s="79">
        <f t="shared" si="2"/>
        <v>0.51768802999999997</v>
      </c>
      <c r="D137" s="79" t="s">
        <v>8</v>
      </c>
      <c r="E137" s="96">
        <v>29.6782524787535</v>
      </c>
    </row>
    <row r="138" spans="1:5">
      <c r="A138">
        <v>2005</v>
      </c>
      <c r="B138" s="79">
        <v>0.54316379999999997</v>
      </c>
      <c r="C138" s="79">
        <f t="shared" si="2"/>
        <v>0.54316379999999997</v>
      </c>
      <c r="D138" s="79" t="s">
        <v>8</v>
      </c>
      <c r="E138" s="96">
        <v>27.0867952848645</v>
      </c>
    </row>
    <row r="139" spans="1:5">
      <c r="A139">
        <v>2006</v>
      </c>
      <c r="B139" s="79">
        <v>0.57504443999999999</v>
      </c>
      <c r="C139" s="79">
        <f t="shared" si="2"/>
        <v>0.57504443999999999</v>
      </c>
      <c r="D139" s="79" t="s">
        <v>8</v>
      </c>
      <c r="E139" s="96">
        <v>26.041699376414499</v>
      </c>
    </row>
    <row r="140" spans="1:5">
      <c r="A140">
        <v>2007</v>
      </c>
      <c r="B140" s="79">
        <v>0.59031559</v>
      </c>
      <c r="C140" s="79">
        <f t="shared" si="2"/>
        <v>0.59031559</v>
      </c>
      <c r="D140" s="79" t="s">
        <v>8</v>
      </c>
      <c r="E140" s="96">
        <v>25.292611696178898</v>
      </c>
    </row>
    <row r="141" spans="1:5">
      <c r="A141">
        <v>2008</v>
      </c>
      <c r="B141" s="79">
        <v>0.61113139999999999</v>
      </c>
      <c r="C141" s="79">
        <v>0.61109999999999998</v>
      </c>
      <c r="D141" s="79">
        <v>0.61109999999999998</v>
      </c>
      <c r="E141" s="96">
        <v>27.257569458336398</v>
      </c>
    </row>
    <row r="142" spans="1:5">
      <c r="A142">
        <v>2009</v>
      </c>
      <c r="B142" s="79">
        <v>0.51399077999999998</v>
      </c>
      <c r="C142" s="79" t="s">
        <v>8</v>
      </c>
      <c r="D142" s="79">
        <f>B142</f>
        <v>0.51399077999999998</v>
      </c>
      <c r="E142" s="96">
        <v>22.105975736530102</v>
      </c>
    </row>
    <row r="143" spans="1:5">
      <c r="A143">
        <v>2010</v>
      </c>
      <c r="B143" s="79">
        <v>0.55853503999999998</v>
      </c>
      <c r="C143" s="79" t="s">
        <v>8</v>
      </c>
      <c r="D143" s="79">
        <f t="shared" ref="D143:D150" si="3">B143</f>
        <v>0.55853503999999998</v>
      </c>
      <c r="E143" s="96">
        <f>0.22517407401784*100</f>
        <v>22.517407401784002</v>
      </c>
    </row>
    <row r="144" spans="1:5">
      <c r="A144">
        <v>2011</v>
      </c>
      <c r="B144" s="79">
        <v>0.59459286</v>
      </c>
      <c r="C144" s="79" t="s">
        <v>8</v>
      </c>
      <c r="D144" s="79">
        <f t="shared" si="3"/>
        <v>0.59459286</v>
      </c>
      <c r="E144" s="96">
        <v>23.7016558426572</v>
      </c>
    </row>
    <row r="145" spans="1:5">
      <c r="A145">
        <v>2012</v>
      </c>
      <c r="B145" s="79">
        <v>0.58663741999999997</v>
      </c>
      <c r="C145" s="79" t="s">
        <v>8</v>
      </c>
      <c r="D145" s="79">
        <f t="shared" si="3"/>
        <v>0.58663741999999997</v>
      </c>
      <c r="E145" s="96">
        <v>24.765305020395601</v>
      </c>
    </row>
    <row r="146" spans="1:5">
      <c r="A146">
        <v>2013</v>
      </c>
      <c r="B146" s="79">
        <v>0.58387038999999996</v>
      </c>
      <c r="C146" s="79" t="s">
        <v>8</v>
      </c>
      <c r="D146" s="79">
        <f t="shared" si="3"/>
        <v>0.58387038999999996</v>
      </c>
      <c r="E146" s="96">
        <v>25.561860290467099</v>
      </c>
    </row>
    <row r="147" spans="1:5">
      <c r="A147">
        <v>2014</v>
      </c>
      <c r="B147" s="79">
        <v>0.57883788999999997</v>
      </c>
      <c r="C147" s="79" t="s">
        <v>8</v>
      </c>
      <c r="D147" s="79">
        <f t="shared" si="3"/>
        <v>0.57883788999999997</v>
      </c>
      <c r="E147" s="96">
        <f>0.02468540581659*1000</f>
        <v>24.685405816590002</v>
      </c>
    </row>
    <row r="148" spans="1:5">
      <c r="A148">
        <v>2015</v>
      </c>
      <c r="B148" s="79">
        <v>0.54342418999999997</v>
      </c>
      <c r="C148" s="79" t="s">
        <v>8</v>
      </c>
      <c r="D148" s="79">
        <f t="shared" si="3"/>
        <v>0.54342418999999997</v>
      </c>
      <c r="E148" s="96">
        <v>26.953625937679199</v>
      </c>
    </row>
    <row r="149" spans="1:5">
      <c r="A149">
        <v>2016</v>
      </c>
      <c r="B149" s="79">
        <v>0.52008652</v>
      </c>
      <c r="C149" s="79" t="s">
        <v>8</v>
      </c>
      <c r="D149" s="79">
        <f t="shared" si="3"/>
        <v>0.52008652</v>
      </c>
      <c r="E149" s="96">
        <v>24.574282733119301</v>
      </c>
    </row>
    <row r="150" spans="1:5">
      <c r="A150">
        <v>2017</v>
      </c>
      <c r="B150" s="79">
        <v>0.53479522999999995</v>
      </c>
      <c r="C150" s="79" t="s">
        <v>8</v>
      </c>
      <c r="D150" s="79">
        <f t="shared" si="3"/>
        <v>0.53479522999999995</v>
      </c>
      <c r="E150" s="96">
        <v>24.119756954131802</v>
      </c>
    </row>
  </sheetData>
  <mergeCells count="3">
    <mergeCell ref="G36:J37"/>
    <mergeCell ref="L36:O37"/>
    <mergeCell ref="Q39:S39"/>
  </mergeCells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Penn</vt:lpstr>
      <vt:lpstr>MDIC</vt:lpstr>
      <vt:lpstr>Comercio_Exterior</vt:lpstr>
      <vt:lpstr>Comercio_Exterior_por_Mes</vt:lpstr>
      <vt:lpstr>Previsoes e Gráficos (Penn)</vt:lpstr>
      <vt:lpstr>Previsoes e Gráficos (Governo)</vt:lpstr>
      <vt:lpstr>Previsoes e Gráficos (Média)</vt:lpstr>
      <vt:lpstr>Elasticidade</vt:lpstr>
      <vt:lpstr>Dados WTI</vt:lpstr>
      <vt:lpstr>WUI</vt:lpstr>
      <vt:lpstr>Resultados das Regressões</vt:lpstr>
      <vt:lpstr>Efeitos Covid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2020-04-23T17:58:03Z</dcterms:created>
  <dcterms:modified xsi:type="dcterms:W3CDTF">2020-08-16T00:18:51Z</dcterms:modified>
</cp:coreProperties>
</file>