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/>
  <mc:AlternateContent xmlns:mc="http://schemas.openxmlformats.org/markup-compatibility/2006">
    <mc:Choice Requires="x15">
      <x15ac:absPath xmlns:x15ac="http://schemas.microsoft.com/office/spreadsheetml/2010/11/ac" url="/Users/goldenapple19/Downloads/"/>
    </mc:Choice>
  </mc:AlternateContent>
  <xr:revisionPtr revIDLastSave="0" documentId="13_ncr:1_{8A84074A-ACAA-1B4D-A3B7-669A6F96F747}" xr6:coauthVersionLast="47" xr6:coauthVersionMax="47" xr10:uidLastSave="{00000000-0000-0000-0000-000000000000}"/>
  <bookViews>
    <workbookView xWindow="17440" yWindow="780" windowWidth="16760" windowHeight="19660" xr2:uid="{00000000-000D-0000-FFFF-FFFF00000000}"/>
  </bookViews>
  <sheets>
    <sheet name="main" sheetId="1" r:id="rId1"/>
  </sheets>
  <definedNames>
    <definedName name="_xlnm.Print_Area" localSheetId="0">main!$I$1:$N$61</definedName>
  </definedNames>
  <calcPr calcId="191029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11" i="1"/>
  <c r="H8" i="1" l="1"/>
  <c r="J7" i="1" s="1"/>
  <c r="H9" i="1"/>
  <c r="K7" i="1" s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F9" i="1" l="1"/>
  <c r="F8" i="1"/>
  <c r="D46" i="1"/>
  <c r="L5" i="1" s="1"/>
  <c r="D9" i="1" l="1"/>
  <c r="D8" i="1"/>
  <c r="K6" i="1" l="1"/>
  <c r="J5" i="1"/>
  <c r="K5" i="1"/>
  <c r="J6" i="1"/>
  <c r="L17" i="1" l="1"/>
  <c r="L14" i="1"/>
  <c r="M5" i="1"/>
  <c r="M19" i="1" s="1"/>
  <c r="L13" i="1"/>
  <c r="L15" i="1"/>
  <c r="L18" i="1"/>
  <c r="L12" i="1"/>
  <c r="L21" i="1"/>
  <c r="L19" i="1"/>
  <c r="L20" i="1"/>
  <c r="L16" i="1"/>
  <c r="L22" i="1"/>
  <c r="M13" i="1" l="1"/>
  <c r="N13" i="1" s="1"/>
  <c r="K34" i="1"/>
  <c r="K35" i="1" s="1"/>
  <c r="K37" i="1" s="1"/>
  <c r="M14" i="1"/>
  <c r="N14" i="1" s="1"/>
  <c r="M16" i="1"/>
  <c r="N16" i="1" s="1"/>
  <c r="K26" i="1"/>
  <c r="K27" i="1" s="1"/>
  <c r="K28" i="1" s="1"/>
  <c r="M12" i="1"/>
  <c r="N12" i="1" s="1"/>
  <c r="M22" i="1"/>
  <c r="N22" i="1" s="1"/>
  <c r="N19" i="1"/>
  <c r="M20" i="1"/>
  <c r="N20" i="1" s="1"/>
  <c r="M18" i="1"/>
  <c r="N18" i="1" s="1"/>
  <c r="M21" i="1"/>
  <c r="N21" i="1" s="1"/>
  <c r="M17" i="1"/>
  <c r="N17" i="1" s="1"/>
  <c r="M15" i="1"/>
  <c r="N15" i="1" s="1"/>
  <c r="K36" i="1" l="1"/>
  <c r="K41" i="1" s="1"/>
  <c r="K29" i="1"/>
</calcChain>
</file>

<file path=xl/sharedStrings.xml><?xml version="1.0" encoding="utf-8"?>
<sst xmlns="http://schemas.openxmlformats.org/spreadsheetml/2006/main" count="60" uniqueCount="44">
  <si>
    <t xml:space="preserve">Expected </t>
  </si>
  <si>
    <t>Standard</t>
  </si>
  <si>
    <t>Corr.</t>
  </si>
  <si>
    <t>Return</t>
  </si>
  <si>
    <t>Deviation</t>
  </si>
  <si>
    <t>Coeff s,b</t>
  </si>
  <si>
    <t>Risk</t>
  </si>
  <si>
    <t>Ex Ret</t>
  </si>
  <si>
    <t>St Dev.</t>
  </si>
  <si>
    <t xml:space="preserve">Reward to </t>
  </si>
  <si>
    <t>Variability</t>
  </si>
  <si>
    <t>Covariance</t>
  </si>
  <si>
    <t>Minimum Variance Portfolio</t>
  </si>
  <si>
    <t>Optimal Risky Portfolio</t>
  </si>
  <si>
    <t>Weight</t>
  </si>
  <si>
    <t>Asset Allocation Analysis: Risk and Return</t>
  </si>
  <si>
    <t>Reward to</t>
  </si>
  <si>
    <t>Weight Bonds</t>
  </si>
  <si>
    <t>Weight Stocks</t>
  </si>
  <si>
    <t>Date</t>
  </si>
  <si>
    <t>Average</t>
  </si>
  <si>
    <t>Std Dev</t>
  </si>
  <si>
    <t>SPY</t>
  </si>
  <si>
    <t>spy</t>
  </si>
  <si>
    <r>
      <t>R</t>
    </r>
    <r>
      <rPr>
        <vertAlign val="subscript"/>
        <sz val="11"/>
        <color indexed="8"/>
        <rFont val="Calibri"/>
        <family val="2"/>
      </rPr>
      <t>spy</t>
    </r>
  </si>
  <si>
    <t>bnd</t>
  </si>
  <si>
    <t>Rbnd</t>
  </si>
  <si>
    <t>BND</t>
  </si>
  <si>
    <t>Instructions:</t>
  </si>
  <si>
    <t>Go to</t>
  </si>
  <si>
    <t>www.finance.yahoo.com</t>
  </si>
  <si>
    <t>Click "Historical Data"</t>
  </si>
  <si>
    <t>Input Start Date and End Date to be</t>
  </si>
  <si>
    <t>Download to Spreadsheet</t>
  </si>
  <si>
    <t>Copy column "Adj Close*" and paste it to the corresponding yellow cells</t>
  </si>
  <si>
    <t>Put them to the corresponding yellow cells</t>
  </si>
  <si>
    <t>Use "Monthly" and "Historical Prices". Click "Apply"</t>
  </si>
  <si>
    <t>from 04/30/2013 to 05/31/2016</t>
  </si>
  <si>
    <t>Input "spy" into the search box then click "Search"</t>
  </si>
  <si>
    <t>bil</t>
  </si>
  <si>
    <t>Rbil</t>
  </si>
  <si>
    <t>To repeat the same process for bnd, simply type "bnd" in the Quote Lockup searchbox</t>
  </si>
  <si>
    <t>To repeat the same process for bnd, simply type "bil" in the Quote Lockup searchbox</t>
  </si>
  <si>
    <t>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</si>
</sst>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%"/>
    <numFmt numFmtId="166" formatCode="0.000000"/>
    <numFmt numFmtId="167" formatCode="0.0000"/>
  </numFmts>
  <fonts count="2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vertAlign val="subscript"/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232A31"/>
      <name val="Helvetica Neue"/>
      <family val="2"/>
    </font>
    <font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9" fillId="26" borderId="0" applyNumberFormat="0" applyBorder="0" applyAlignment="0" applyProtection="0"/>
    <xf numFmtId="0" fontId="10" fillId="27" borderId="4" applyNumberFormat="0" applyAlignment="0" applyProtection="0"/>
    <xf numFmtId="0" fontId="11" fillId="28" borderId="5" applyNumberFormat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30" borderId="4" applyNumberFormat="0" applyAlignment="0" applyProtection="0"/>
    <xf numFmtId="0" fontId="18" fillId="0" borderId="9" applyNumberFormat="0" applyFill="0" applyAlignment="0" applyProtection="0"/>
    <xf numFmtId="0" fontId="19" fillId="31" borderId="0" applyNumberFormat="0" applyBorder="0" applyAlignment="0" applyProtection="0"/>
    <xf numFmtId="0" fontId="7" fillId="0" borderId="0"/>
    <xf numFmtId="0" fontId="7" fillId="32" borderId="10" applyNumberFormat="0" applyFont="0" applyAlignment="0" applyProtection="0"/>
    <xf numFmtId="0" fontId="20" fillId="27" borderId="11" applyNumberFormat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2" xfId="0" applyBorder="1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0" fontId="4" fillId="0" borderId="2" xfId="0" applyFont="1" applyBorder="1" applyAlignment="1">
      <alignment horizontal="right"/>
    </xf>
    <xf numFmtId="10" fontId="0" fillId="0" borderId="0" xfId="0" applyNumberFormat="1"/>
    <xf numFmtId="10" fontId="6" fillId="0" borderId="3" xfId="40" applyNumberFormat="1" applyFont="1" applyFill="1" applyBorder="1" applyAlignment="1">
      <alignment horizontal="center"/>
    </xf>
    <xf numFmtId="14" fontId="0" fillId="0" borderId="0" xfId="0" applyNumberFormat="1"/>
    <xf numFmtId="0" fontId="0" fillId="0" borderId="3" xfId="0" applyBorder="1" applyAlignment="1">
      <alignment horizontal="center"/>
    </xf>
    <xf numFmtId="2" fontId="6" fillId="0" borderId="0" xfId="4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13" xfId="0" applyBorder="1"/>
    <xf numFmtId="0" fontId="0" fillId="0" borderId="14" xfId="0" applyBorder="1"/>
    <xf numFmtId="0" fontId="3" fillId="0" borderId="15" xfId="0" applyFont="1" applyBorder="1" applyAlignment="1">
      <alignment horizontal="center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164" fontId="0" fillId="0" borderId="17" xfId="0" applyNumberFormat="1" applyBorder="1"/>
    <xf numFmtId="165" fontId="0" fillId="0" borderId="17" xfId="0" applyNumberFormat="1" applyBorder="1"/>
    <xf numFmtId="0" fontId="0" fillId="0" borderId="18" xfId="0" applyBorder="1"/>
    <xf numFmtId="165" fontId="0" fillId="0" borderId="19" xfId="0" applyNumberFormat="1" applyBorder="1"/>
    <xf numFmtId="0" fontId="0" fillId="0" borderId="17" xfId="0" applyBorder="1"/>
    <xf numFmtId="164" fontId="0" fillId="0" borderId="19" xfId="0" applyNumberFormat="1" applyBorder="1"/>
    <xf numFmtId="2" fontId="0" fillId="0" borderId="0" xfId="40" applyNumberFormat="1" applyFont="1"/>
    <xf numFmtId="166" fontId="0" fillId="0" borderId="0" xfId="0" applyNumberFormat="1"/>
    <xf numFmtId="0" fontId="0" fillId="0" borderId="15" xfId="0" applyBorder="1"/>
    <xf numFmtId="0" fontId="24" fillId="0" borderId="0" xfId="44" applyBorder="1"/>
    <xf numFmtId="14" fontId="0" fillId="0" borderId="17" xfId="0" applyNumberFormat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/>
    <xf numFmtId="167" fontId="6" fillId="0" borderId="0" xfId="40" applyNumberFormat="1" applyFont="1" applyFill="1" applyAlignment="1">
      <alignment horizontal="center"/>
    </xf>
    <xf numFmtId="2" fontId="6" fillId="0" borderId="3" xfId="40" applyNumberFormat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25" fillId="0" borderId="0" xfId="0" applyFont="1"/>
    <xf numFmtId="0" fontId="1" fillId="0" borderId="3" xfId="0" applyFont="1" applyBorder="1" applyAlignment="1">
      <alignment horizontal="center"/>
    </xf>
    <xf numFmtId="0" fontId="26" fillId="0" borderId="0" xfId="0" applyFont="1"/>
    <xf numFmtId="2" fontId="1" fillId="0" borderId="3" xfId="40" applyNumberFormat="1" applyFont="1" applyFill="1" applyBorder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4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6000000}"/>
    <cellStyle name="Note 2" xfId="38" xr:uid="{00000000-0005-0000-0000-000027000000}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main!$M$12:$M$22</c:f>
              <c:numCache>
                <c:formatCode>0.0000%</c:formatCode>
                <c:ptCount val="11"/>
                <c:pt idx="0">
                  <c:v>0.11738182767227263</c:v>
                </c:pt>
                <c:pt idx="1">
                  <c:v>0.10648742528414755</c:v>
                </c:pt>
                <c:pt idx="2">
                  <c:v>9.5874549194025188E-2</c:v>
                </c:pt>
                <c:pt idx="3">
                  <c:v>8.5647917582478583E-2</c:v>
                </c:pt>
                <c:pt idx="4">
                  <c:v>7.5963685750622872E-2</c:v>
                </c:pt>
                <c:pt idx="5">
                  <c:v>6.7057262716059121E-2</c:v>
                </c:pt>
                <c:pt idx="6">
                  <c:v>5.9280271395031663E-2</c:v>
                </c:pt>
                <c:pt idx="7">
                  <c:v>5.3131006332587861E-2</c:v>
                </c:pt>
                <c:pt idx="8">
                  <c:v>4.9223330390224751E-2</c:v>
                </c:pt>
                <c:pt idx="9">
                  <c:v>4.8106629886573875E-2</c:v>
                </c:pt>
                <c:pt idx="10">
                  <c:v>4.9968375868435319E-2</c:v>
                </c:pt>
              </c:numCache>
            </c:numRef>
          </c:xVal>
          <c:yVal>
            <c:numRef>
              <c:f>main!$L$12:$L$22</c:f>
              <c:numCache>
                <c:formatCode>0.0000%</c:formatCode>
                <c:ptCount val="11"/>
                <c:pt idx="0">
                  <c:v>-4.7029954944763823E-3</c:v>
                </c:pt>
                <c:pt idx="1">
                  <c:v>-2.4121150084110746E-3</c:v>
                </c:pt>
                <c:pt idx="2">
                  <c:v>-1.2123452234576648E-4</c:v>
                </c:pt>
                <c:pt idx="3">
                  <c:v>2.1696459637195412E-3</c:v>
                </c:pt>
                <c:pt idx="4">
                  <c:v>4.4605264497848494E-3</c:v>
                </c:pt>
                <c:pt idx="5">
                  <c:v>6.7514069358501575E-3</c:v>
                </c:pt>
                <c:pt idx="6">
                  <c:v>9.0422874219154639E-3</c:v>
                </c:pt>
                <c:pt idx="7">
                  <c:v>1.1333167907980772E-2</c:v>
                </c:pt>
                <c:pt idx="8">
                  <c:v>1.3624048394046082E-2</c:v>
                </c:pt>
                <c:pt idx="9">
                  <c:v>1.5914928880111392E-2</c:v>
                </c:pt>
                <c:pt idx="10">
                  <c:v>1.8205809366176696E-2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BC-423A-A3C8-4A58A1364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83648"/>
        <c:axId val="130685184"/>
      </c:scatterChart>
      <c:scatterChart>
        <c:scatterStyle val="lineMarker"/>
        <c:varyColors val="0"/>
        <c:ser>
          <c:idx val="1"/>
          <c:order val="1"/>
          <c:tx>
            <c:v>MV</c:v>
          </c:tx>
          <c:xVal>
            <c:numRef>
              <c:f>main!$K$29</c:f>
              <c:numCache>
                <c:formatCode>0.0000%</c:formatCode>
                <c:ptCount val="1"/>
                <c:pt idx="0">
                  <c:v>4.8082263453749982E-2</c:v>
                </c:pt>
              </c:numCache>
            </c:numRef>
          </c:xVal>
          <c:yVal>
            <c:numRef>
              <c:f>main!$K$28</c:f>
              <c:numCache>
                <c:formatCode>0.0000%</c:formatCode>
                <c:ptCount val="1"/>
                <c:pt idx="0">
                  <c:v>1.5624311781543231E-2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C-423A-A3C8-4A58A1364E5E}"/>
            </c:ext>
          </c:extLst>
        </c:ser>
        <c:ser>
          <c:idx val="2"/>
          <c:order val="2"/>
          <c:tx>
            <c:v>Opt</c:v>
          </c:tx>
          <c:xVal>
            <c:numRef>
              <c:f>main!$K$37</c:f>
              <c:numCache>
                <c:formatCode>0.0000%</c:formatCode>
                <c:ptCount val="1"/>
                <c:pt idx="0">
                  <c:v>5.6250633224112744E-2</c:v>
                </c:pt>
              </c:numCache>
            </c:numRef>
          </c:xVal>
          <c:yVal>
            <c:numRef>
              <c:f>main!$K$36</c:f>
              <c:numCache>
                <c:formatCode>0.0000%</c:formatCode>
                <c:ptCount val="1"/>
                <c:pt idx="0">
                  <c:v>2.1165986734427315E-2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C-423A-A3C8-4A58A1364E5E}"/>
            </c:ext>
          </c:extLst>
        </c:ser>
        <c:ser>
          <c:idx val="3"/>
          <c:order val="3"/>
          <c:tx>
            <c:v>RF</c:v>
          </c:tx>
          <c:xVal>
            <c:numRef>
              <c:f>main!$K$7</c:f>
              <c:numCache>
                <c:formatCode>0.00%</c:formatCode>
                <c:ptCount val="1"/>
                <c:pt idx="0">
                  <c:v>1.0049647695516471E-3</c:v>
                </c:pt>
              </c:numCache>
            </c:numRef>
          </c:xVal>
          <c:yVal>
            <c:numRef>
              <c:f>main!$J$7</c:f>
              <c:numCache>
                <c:formatCode>0.00%</c:formatCode>
                <c:ptCount val="1"/>
                <c:pt idx="0">
                  <c:v>5.9101603059257143E-4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BC-423A-A3C8-4A58A1364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83648"/>
        <c:axId val="130685184"/>
      </c:scatterChart>
      <c:valAx>
        <c:axId val="130683648"/>
        <c:scaling>
          <c:orientation val="minMax"/>
        </c:scaling>
        <c:delete val="0"/>
        <c:axPos val="b"/>
        <c:numFmt formatCode="0.0000%" sourceLinked="1"/>
        <c:majorTickMark val="out"/>
        <c:minorTickMark val="none"/>
        <c:tickLblPos val="nextTo"/>
        <c:crossAx val="130685184"/>
        <c:crosses val="autoZero"/>
        <c:crossBetween val="midCat"/>
      </c:valAx>
      <c:valAx>
        <c:axId val="130685184"/>
        <c:scaling>
          <c:orientation val="minMax"/>
        </c:scaling>
        <c:delete val="0"/>
        <c:axPos val="l"/>
        <c:majorGridlines/>
        <c:numFmt formatCode="0.0000%" sourceLinked="1"/>
        <c:majorTickMark val="out"/>
        <c:minorTickMark val="none"/>
        <c:tickLblPos val="nextTo"/>
        <c:crossAx val="130683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411956</xdr:colOff>
      <xdr:row>22</xdr:row>
      <xdr:rowOff>152400</xdr:rowOff>
    </xdr:from>
    <xdr:to>
      <xdr:col>22</xdr:col>
      <xdr:colOff>357187</xdr:colOff>
      <xdr:row>45</xdr:row>
      <xdr:rowOff>130968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inance.yaho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28"/>
  <sheetViews>
    <sheetView tabSelected="1" topLeftCell="A3" zoomScale="111" zoomScaleNormal="111" workbookViewId="0">
      <selection activeCell="E36" sqref="E36"/>
    </sheetView>
  </sheetViews>
  <sheetFormatPr baseColWidth="10" defaultColWidth="8.83203125" defaultRowHeight="13" x14ac:dyDescent="0.15"/>
  <cols>
    <col min="2" max="2" width="9.6640625" customWidth="1"/>
    <col min="6" max="6" width="7.1640625" bestFit="1" customWidth="1"/>
    <col min="7" max="7" width="12" bestFit="1" customWidth="1"/>
    <col min="10" max="10" width="16.6640625" customWidth="1"/>
    <col min="11" max="11" width="11.33203125" customWidth="1"/>
    <col min="12" max="12" width="10.83203125" customWidth="1"/>
    <col min="13" max="13" width="12.6640625" customWidth="1"/>
    <col min="14" max="14" width="11.5" customWidth="1"/>
    <col min="15" max="15" width="4.83203125" customWidth="1"/>
  </cols>
  <sheetData>
    <row r="1" spans="1:24" ht="14" thickBot="1" x14ac:dyDescent="0.2"/>
    <row r="2" spans="1:24" ht="14" thickBot="1" x14ac:dyDescent="0.2">
      <c r="I2" s="1" t="s">
        <v>15</v>
      </c>
      <c r="J2" s="1"/>
      <c r="K2" s="1"/>
      <c r="L2" s="1"/>
      <c r="M2" s="1"/>
      <c r="N2" s="1"/>
      <c r="P2" s="14" t="s">
        <v>28</v>
      </c>
      <c r="Q2" s="15"/>
      <c r="R2" s="15"/>
      <c r="S2" s="15"/>
      <c r="T2" s="15"/>
      <c r="U2" s="15"/>
      <c r="V2" s="15"/>
      <c r="W2" s="15"/>
      <c r="X2" s="27"/>
    </row>
    <row r="3" spans="1:24" ht="15" x14ac:dyDescent="0.2">
      <c r="J3" s="2" t="s">
        <v>0</v>
      </c>
      <c r="K3" s="2" t="s">
        <v>1</v>
      </c>
      <c r="L3" s="2" t="s">
        <v>2</v>
      </c>
      <c r="P3" s="17">
        <v>1</v>
      </c>
      <c r="Q3" t="s">
        <v>29</v>
      </c>
      <c r="R3" s="28" t="s">
        <v>30</v>
      </c>
      <c r="V3" s="10"/>
      <c r="X3" s="29"/>
    </row>
    <row r="4" spans="1:24" x14ac:dyDescent="0.15">
      <c r="J4" s="2" t="s">
        <v>3</v>
      </c>
      <c r="K4" s="2" t="s">
        <v>4</v>
      </c>
      <c r="L4" s="2" t="s">
        <v>5</v>
      </c>
      <c r="M4" s="2" t="s">
        <v>11</v>
      </c>
      <c r="P4" s="17">
        <v>2</v>
      </c>
      <c r="Q4" t="s">
        <v>38</v>
      </c>
      <c r="X4" s="23"/>
    </row>
    <row r="5" spans="1:24" x14ac:dyDescent="0.15">
      <c r="I5" s="6" t="s">
        <v>27</v>
      </c>
      <c r="J5" s="8">
        <f>F8</f>
        <v>-4.7029954944763823E-3</v>
      </c>
      <c r="K5" s="8">
        <f>F9</f>
        <v>0.11738182767227263</v>
      </c>
      <c r="L5" s="25">
        <f>CORREL(D11:D46,F11:F46)</f>
        <v>0.14588774178449546</v>
      </c>
      <c r="M5" s="26">
        <f>$L$5*$K$5*$K$6</f>
        <v>8.5568693863497544E-4</v>
      </c>
      <c r="P5" s="17">
        <v>3</v>
      </c>
      <c r="Q5" t="s">
        <v>31</v>
      </c>
      <c r="X5" s="23"/>
    </row>
    <row r="6" spans="1:24" x14ac:dyDescent="0.15">
      <c r="I6" s="6" t="s">
        <v>22</v>
      </c>
      <c r="J6" s="8">
        <f>D8</f>
        <v>1.8205809366176696E-2</v>
      </c>
      <c r="K6" s="8">
        <f>D9</f>
        <v>4.9968375868435319E-2</v>
      </c>
      <c r="P6" s="17">
        <v>4</v>
      </c>
      <c r="Q6" t="s">
        <v>32</v>
      </c>
      <c r="X6" s="23"/>
    </row>
    <row r="7" spans="1:24" ht="17" x14ac:dyDescent="0.25">
      <c r="B7" s="11" t="s">
        <v>19</v>
      </c>
      <c r="C7" s="11" t="s">
        <v>23</v>
      </c>
      <c r="D7" s="11" t="s">
        <v>24</v>
      </c>
      <c r="E7" s="37" t="s">
        <v>25</v>
      </c>
      <c r="F7" s="11" t="s">
        <v>26</v>
      </c>
      <c r="G7" s="11" t="s">
        <v>39</v>
      </c>
      <c r="H7" s="35" t="s">
        <v>40</v>
      </c>
      <c r="I7" t="s">
        <v>43</v>
      </c>
      <c r="J7" s="8">
        <f>H8</f>
        <v>5.9101603059257143E-4</v>
      </c>
      <c r="K7" s="8">
        <f>H9</f>
        <v>1.0049647695516471E-3</v>
      </c>
      <c r="P7" s="17"/>
      <c r="Q7" s="13" t="s">
        <v>37</v>
      </c>
      <c r="R7" s="30"/>
      <c r="S7" s="31"/>
      <c r="T7" s="30"/>
      <c r="X7" s="23"/>
    </row>
    <row r="8" spans="1:24" ht="14" thickBot="1" x14ac:dyDescent="0.2">
      <c r="B8" s="11" t="s">
        <v>20</v>
      </c>
      <c r="C8" s="11"/>
      <c r="D8" s="9">
        <f>AVERAGE(D11:D46)</f>
        <v>1.8205809366176696E-2</v>
      </c>
      <c r="E8" s="11"/>
      <c r="F8" s="9">
        <f>AVERAGE(F11:F46)</f>
        <v>-4.7029954944763823E-3</v>
      </c>
      <c r="G8" s="9"/>
      <c r="H8" s="9">
        <f>AVERAGE(H11:H46)</f>
        <v>5.9101603059257143E-4</v>
      </c>
      <c r="I8" s="1"/>
      <c r="J8" s="1"/>
      <c r="K8" s="1"/>
      <c r="L8" s="1"/>
      <c r="M8" s="1"/>
      <c r="N8" s="1"/>
      <c r="P8" s="17">
        <v>5</v>
      </c>
      <c r="Q8" t="s">
        <v>36</v>
      </c>
      <c r="X8" s="23"/>
    </row>
    <row r="9" spans="1:24" ht="15" x14ac:dyDescent="0.2">
      <c r="B9" s="11" t="s">
        <v>21</v>
      </c>
      <c r="C9" s="11"/>
      <c r="D9" s="9">
        <f>STDEV(D11:D46)</f>
        <v>4.9968375868435319E-2</v>
      </c>
      <c r="E9" s="11"/>
      <c r="F9" s="9">
        <f>STDEV(F11:F46)</f>
        <v>0.11738182767227263</v>
      </c>
      <c r="G9" s="9"/>
      <c r="H9" s="9">
        <f>STDEV(H11:H46)</f>
        <v>1.0049647695516471E-3</v>
      </c>
      <c r="P9" s="17">
        <v>6</v>
      </c>
      <c r="Q9" t="s">
        <v>33</v>
      </c>
      <c r="U9" s="28"/>
      <c r="X9" s="23"/>
    </row>
    <row r="10" spans="1:24" ht="18" x14ac:dyDescent="0.2">
      <c r="A10">
        <v>1</v>
      </c>
      <c r="B10" s="10">
        <v>41395</v>
      </c>
      <c r="C10" s="38">
        <v>256.63455199999999</v>
      </c>
      <c r="D10" s="34"/>
      <c r="E10" s="36">
        <v>59.11</v>
      </c>
      <c r="F10" s="34"/>
      <c r="G10" s="38">
        <v>89.497580999999997</v>
      </c>
      <c r="I10" s="2" t="s">
        <v>14</v>
      </c>
      <c r="J10" s="2" t="s">
        <v>14</v>
      </c>
      <c r="L10" t="s">
        <v>0</v>
      </c>
      <c r="M10" t="s">
        <v>1</v>
      </c>
      <c r="N10" t="s">
        <v>16</v>
      </c>
      <c r="P10" s="17">
        <v>7</v>
      </c>
      <c r="Q10" t="s">
        <v>34</v>
      </c>
      <c r="X10" s="23"/>
    </row>
    <row r="11" spans="1:24" ht="18" x14ac:dyDescent="0.2">
      <c r="A11">
        <v>2</v>
      </c>
      <c r="B11" s="10">
        <v>41426</v>
      </c>
      <c r="C11" s="38">
        <v>264.95358299999998</v>
      </c>
      <c r="D11" s="34">
        <f t="shared" ref="D11:H45" si="0">C11/C10-1</f>
        <v>3.241586503129934E-2</v>
      </c>
      <c r="E11" s="36">
        <v>58.13</v>
      </c>
      <c r="F11" s="39">
        <f>E11/E10-1</f>
        <v>-1.6579259008627889E-2</v>
      </c>
      <c r="G11" s="38">
        <v>89.487838999999994</v>
      </c>
      <c r="H11" s="34">
        <f t="shared" si="0"/>
        <v>-1.0885210405853218E-4</v>
      </c>
      <c r="I11" s="7" t="s">
        <v>27</v>
      </c>
      <c r="J11" s="7" t="s">
        <v>22</v>
      </c>
      <c r="L11" s="3" t="s">
        <v>3</v>
      </c>
      <c r="M11" s="3" t="s">
        <v>4</v>
      </c>
      <c r="N11" s="3" t="s">
        <v>10</v>
      </c>
      <c r="P11" s="17">
        <v>8</v>
      </c>
      <c r="Q11" t="s">
        <v>41</v>
      </c>
      <c r="X11" s="23"/>
    </row>
    <row r="12" spans="1:24" ht="18" x14ac:dyDescent="0.2">
      <c r="A12">
        <v>3</v>
      </c>
      <c r="B12" s="10">
        <v>41456</v>
      </c>
      <c r="C12" s="38">
        <v>268.56646699999999</v>
      </c>
      <c r="D12" s="34">
        <f t="shared" si="0"/>
        <v>1.3635912974236053E-2</v>
      </c>
      <c r="E12" s="36">
        <v>58.35</v>
      </c>
      <c r="F12" s="34">
        <f>E12/E11-1</f>
        <v>3.7846206777911728E-3</v>
      </c>
      <c r="G12" s="38">
        <v>89.653214000000006</v>
      </c>
      <c r="H12" s="34">
        <f t="shared" si="0"/>
        <v>1.8480164662375564E-3</v>
      </c>
      <c r="I12">
        <v>1</v>
      </c>
      <c r="J12">
        <v>0</v>
      </c>
      <c r="L12" s="5">
        <f>(($J$5*$I12)+($J$6*$J12))</f>
        <v>-4.7029954944763823E-3</v>
      </c>
      <c r="M12" s="5">
        <f>((($I12^2)*($K$5^2))+(($J12^2)*($K$6^2))+(2*$I12*$J12*$M$5))^0.5</f>
        <v>0.11738182767227263</v>
      </c>
      <c r="N12" s="4">
        <f t="shared" ref="N12:N22" si="1">(L12-$J$7)/M12</f>
        <v>-4.5100776074553144E-2</v>
      </c>
      <c r="P12" s="17"/>
      <c r="Q12" t="s">
        <v>33</v>
      </c>
      <c r="U12" s="28"/>
      <c r="X12" s="23"/>
    </row>
    <row r="13" spans="1:24" ht="18" x14ac:dyDescent="0.2">
      <c r="A13">
        <v>4</v>
      </c>
      <c r="B13" s="10">
        <v>41487</v>
      </c>
      <c r="C13" s="38">
        <v>280.769318</v>
      </c>
      <c r="D13" s="34">
        <f t="shared" si="0"/>
        <v>4.5436986740418295E-2</v>
      </c>
      <c r="E13" s="36">
        <v>57.85</v>
      </c>
      <c r="F13" s="34">
        <f t="shared" si="0"/>
        <v>-8.5689802913453406E-3</v>
      </c>
      <c r="G13" s="38">
        <v>89.819901000000002</v>
      </c>
      <c r="H13" s="34">
        <f t="shared" si="0"/>
        <v>1.8592417668372718E-3</v>
      </c>
      <c r="I13">
        <v>0.9</v>
      </c>
      <c r="J13">
        <v>0.1</v>
      </c>
      <c r="L13" s="5">
        <f t="shared" ref="L13:L22" si="2">(($J$5*$I13)+($J$6*$J13))</f>
        <v>-2.4121150084110746E-3</v>
      </c>
      <c r="M13" s="5">
        <f t="shared" ref="M13:M22" si="3">((($I13^2)*($K$5^2))+(($J13^2)*($K$6^2))+(2*$I13*$J13*$M$5))^0.5</f>
        <v>0.10648742528414755</v>
      </c>
      <c r="N13" s="4">
        <f t="shared" si="1"/>
        <v>-2.820174336068498E-2</v>
      </c>
      <c r="P13" s="17"/>
      <c r="Q13" t="s">
        <v>34</v>
      </c>
      <c r="X13" s="23"/>
    </row>
    <row r="14" spans="1:24" ht="18" x14ac:dyDescent="0.2">
      <c r="A14">
        <v>5</v>
      </c>
      <c r="B14" s="10">
        <v>41518</v>
      </c>
      <c r="C14" s="38">
        <v>262.864349</v>
      </c>
      <c r="D14" s="34">
        <f t="shared" si="0"/>
        <v>-6.3771102653032763E-2</v>
      </c>
      <c r="E14" s="36">
        <v>58.49</v>
      </c>
      <c r="F14" s="34">
        <f t="shared" si="0"/>
        <v>1.1063094209161628E-2</v>
      </c>
      <c r="G14" s="38">
        <v>90.012459000000007</v>
      </c>
      <c r="H14" s="34">
        <f t="shared" si="0"/>
        <v>2.1438233382153893E-3</v>
      </c>
      <c r="I14">
        <v>0.8</v>
      </c>
      <c r="J14">
        <v>0.2</v>
      </c>
      <c r="L14" s="5">
        <f t="shared" si="2"/>
        <v>-1.2123452234576648E-4</v>
      </c>
      <c r="M14" s="5">
        <f t="shared" si="3"/>
        <v>9.5874549194025188E-2</v>
      </c>
      <c r="N14" s="4">
        <f t="shared" si="1"/>
        <v>-7.4289846359217584E-3</v>
      </c>
      <c r="P14" s="17"/>
      <c r="Q14" t="s">
        <v>35</v>
      </c>
      <c r="X14" s="23"/>
    </row>
    <row r="15" spans="1:24" ht="18" x14ac:dyDescent="0.2">
      <c r="A15">
        <v>6</v>
      </c>
      <c r="B15" s="10">
        <v>41548</v>
      </c>
      <c r="C15" s="38">
        <v>279.79531900000001</v>
      </c>
      <c r="D15" s="34">
        <f t="shared" si="0"/>
        <v>6.4409533146695397E-2</v>
      </c>
      <c r="E15" s="36">
        <v>58.99</v>
      </c>
      <c r="F15" s="34">
        <f t="shared" si="0"/>
        <v>8.5484698239015611E-3</v>
      </c>
      <c r="G15" s="38">
        <v>90.173927000000006</v>
      </c>
      <c r="H15" s="34">
        <f t="shared" si="0"/>
        <v>1.7938405615605113E-3</v>
      </c>
      <c r="I15">
        <v>0.7</v>
      </c>
      <c r="J15">
        <v>0.3</v>
      </c>
      <c r="L15" s="5">
        <f t="shared" si="2"/>
        <v>2.1696459637195412E-3</v>
      </c>
      <c r="M15" s="5">
        <f t="shared" si="3"/>
        <v>8.5647917582478583E-2</v>
      </c>
      <c r="N15" s="4">
        <f t="shared" si="1"/>
        <v>1.8431620729211028E-2</v>
      </c>
      <c r="P15" s="17">
        <v>9</v>
      </c>
      <c r="Q15" t="s">
        <v>42</v>
      </c>
      <c r="X15" s="23"/>
    </row>
    <row r="16" spans="1:24" ht="15" x14ac:dyDescent="0.2">
      <c r="A16">
        <v>7</v>
      </c>
      <c r="B16" s="10">
        <v>41579</v>
      </c>
      <c r="C16" s="38">
        <v>285.40701300000001</v>
      </c>
      <c r="D16" s="34">
        <f t="shared" si="0"/>
        <v>2.0056425604461303E-2</v>
      </c>
      <c r="E16" s="38">
        <v>58.81</v>
      </c>
      <c r="F16" s="34">
        <f t="shared" si="0"/>
        <v>-3.0513646380742054E-3</v>
      </c>
      <c r="G16" s="38">
        <v>90.347458000000003</v>
      </c>
      <c r="H16" s="34">
        <f t="shared" si="0"/>
        <v>1.9244032701382086E-3</v>
      </c>
      <c r="I16">
        <v>0.6</v>
      </c>
      <c r="J16">
        <v>0.4</v>
      </c>
      <c r="L16" s="5">
        <f t="shared" si="2"/>
        <v>4.4605264497848494E-3</v>
      </c>
      <c r="M16" s="5">
        <f t="shared" si="3"/>
        <v>7.5963685750622872E-2</v>
      </c>
      <c r="N16" s="4">
        <f t="shared" si="1"/>
        <v>5.0938950380781771E-2</v>
      </c>
      <c r="P16" s="17"/>
      <c r="Q16" t="s">
        <v>33</v>
      </c>
      <c r="U16" s="28"/>
      <c r="X16" s="23"/>
    </row>
    <row r="17" spans="1:24" ht="18" x14ac:dyDescent="0.2">
      <c r="A17">
        <v>8</v>
      </c>
      <c r="B17" s="10">
        <v>41609</v>
      </c>
      <c r="C17" s="38">
        <v>280.62838699999998</v>
      </c>
      <c r="D17" s="34">
        <f t="shared" si="0"/>
        <v>-1.6743197547146593E-2</v>
      </c>
      <c r="E17" s="36">
        <v>58.26</v>
      </c>
      <c r="F17" s="34">
        <f t="shared" si="0"/>
        <v>-9.3521509947288584E-3</v>
      </c>
      <c r="G17" s="38">
        <v>90.510490000000004</v>
      </c>
      <c r="H17" s="34">
        <f t="shared" si="0"/>
        <v>1.8045001332522848E-3</v>
      </c>
      <c r="I17">
        <v>0.5</v>
      </c>
      <c r="J17">
        <v>0.5</v>
      </c>
      <c r="L17" s="5">
        <f t="shared" si="2"/>
        <v>6.7514069358501575E-3</v>
      </c>
      <c r="M17" s="5">
        <f t="shared" si="3"/>
        <v>6.7057262716059121E-2</v>
      </c>
      <c r="N17" s="4">
        <f t="shared" si="1"/>
        <v>9.1867616656864715E-2</v>
      </c>
      <c r="P17" s="17"/>
      <c r="Q17" t="s">
        <v>34</v>
      </c>
      <c r="X17" s="23"/>
    </row>
    <row r="18" spans="1:24" ht="19" thickBot="1" x14ac:dyDescent="0.25">
      <c r="A18">
        <v>9</v>
      </c>
      <c r="B18" s="10">
        <v>41640</v>
      </c>
      <c r="C18" s="38">
        <v>284.77368200000001</v>
      </c>
      <c r="D18" s="34">
        <f t="shared" si="0"/>
        <v>1.4771474277119445E-2</v>
      </c>
      <c r="E18" s="36">
        <v>59.47</v>
      </c>
      <c r="F18" s="34">
        <f t="shared" si="0"/>
        <v>2.0768966700995595E-2</v>
      </c>
      <c r="G18" s="38">
        <v>90.644088999999994</v>
      </c>
      <c r="H18" s="34">
        <f t="shared" si="0"/>
        <v>1.476060951608904E-3</v>
      </c>
      <c r="I18">
        <v>0.4</v>
      </c>
      <c r="J18">
        <v>0.6</v>
      </c>
      <c r="L18" s="5">
        <f t="shared" si="2"/>
        <v>9.0422874219154639E-3</v>
      </c>
      <c r="M18" s="5">
        <f t="shared" si="3"/>
        <v>5.9280271395031663E-2</v>
      </c>
      <c r="N18" s="4">
        <f t="shared" si="1"/>
        <v>0.1425646541832668</v>
      </c>
      <c r="P18" s="21"/>
      <c r="Q18" s="1" t="s">
        <v>35</v>
      </c>
      <c r="R18" s="1"/>
      <c r="S18" s="1"/>
      <c r="T18" s="1"/>
      <c r="U18" s="1"/>
      <c r="V18" s="1"/>
      <c r="W18" s="1"/>
      <c r="X18" s="32"/>
    </row>
    <row r="19" spans="1:24" ht="18" x14ac:dyDescent="0.2">
      <c r="A19">
        <v>10</v>
      </c>
      <c r="B19" s="10">
        <v>41671</v>
      </c>
      <c r="C19" s="38">
        <v>292.41262799999998</v>
      </c>
      <c r="D19" s="34">
        <f t="shared" si="0"/>
        <v>2.6824620682468714E-2</v>
      </c>
      <c r="E19" s="36">
        <v>59.63</v>
      </c>
      <c r="F19" s="34">
        <f t="shared" si="0"/>
        <v>2.6904321506642237E-3</v>
      </c>
      <c r="G19" s="38">
        <v>90.820556999999994</v>
      </c>
      <c r="H19" s="34">
        <f t="shared" si="0"/>
        <v>1.9468230300156986E-3</v>
      </c>
      <c r="I19">
        <v>0.3</v>
      </c>
      <c r="J19">
        <v>0.7</v>
      </c>
      <c r="L19" s="5">
        <f t="shared" si="2"/>
        <v>1.1333167907980772E-2</v>
      </c>
      <c r="M19" s="5">
        <f t="shared" si="3"/>
        <v>5.3131006332587861E-2</v>
      </c>
      <c r="N19" s="4">
        <f t="shared" si="1"/>
        <v>0.20218235299638038</v>
      </c>
    </row>
    <row r="20" spans="1:24" ht="18" x14ac:dyDescent="0.2">
      <c r="A20">
        <v>11</v>
      </c>
      <c r="B20" s="10">
        <v>41699</v>
      </c>
      <c r="C20" s="38">
        <v>302.99755900000002</v>
      </c>
      <c r="D20" s="34">
        <f t="shared" si="0"/>
        <v>3.6198611094183208E-2</v>
      </c>
      <c r="E20" s="36">
        <v>59.52</v>
      </c>
      <c r="F20" s="34">
        <f t="shared" si="0"/>
        <v>-1.8447090390742993E-3</v>
      </c>
      <c r="G20" s="38">
        <v>90.916884999999994</v>
      </c>
      <c r="H20" s="34">
        <f t="shared" si="0"/>
        <v>1.0606409295639274E-3</v>
      </c>
      <c r="I20">
        <v>0.2</v>
      </c>
      <c r="J20">
        <v>0.8</v>
      </c>
      <c r="L20" s="5">
        <f t="shared" si="2"/>
        <v>1.3624048394046082E-2</v>
      </c>
      <c r="M20" s="5">
        <f t="shared" si="3"/>
        <v>4.9223330390224751E-2</v>
      </c>
      <c r="N20" s="4">
        <f t="shared" si="1"/>
        <v>0.26477347753864572</v>
      </c>
    </row>
    <row r="21" spans="1:24" ht="18" x14ac:dyDescent="0.2">
      <c r="A21">
        <v>12</v>
      </c>
      <c r="B21" s="10">
        <v>41730</v>
      </c>
      <c r="C21" s="38">
        <v>310.27572600000002</v>
      </c>
      <c r="D21" s="34">
        <f t="shared" si="0"/>
        <v>2.4020546647374186E-2</v>
      </c>
      <c r="E21" s="36">
        <v>59.99</v>
      </c>
      <c r="F21" s="34">
        <f t="shared" si="0"/>
        <v>7.8965053763440096E-3</v>
      </c>
      <c r="G21" s="38">
        <v>90.925774000000004</v>
      </c>
      <c r="H21" s="34">
        <f t="shared" si="0"/>
        <v>9.7770617636161461E-5</v>
      </c>
      <c r="I21">
        <v>0.1</v>
      </c>
      <c r="J21">
        <v>0.9</v>
      </c>
      <c r="L21" s="5">
        <f t="shared" si="2"/>
        <v>1.5914928880111392E-2</v>
      </c>
      <c r="M21" s="5">
        <f t="shared" si="3"/>
        <v>4.8106629886573875E-2</v>
      </c>
      <c r="N21" s="4">
        <f t="shared" si="1"/>
        <v>0.31854056053499574</v>
      </c>
    </row>
    <row r="22" spans="1:24" ht="18" x14ac:dyDescent="0.2">
      <c r="A22">
        <v>13</v>
      </c>
      <c r="B22" s="10">
        <v>41760</v>
      </c>
      <c r="C22" s="38">
        <v>311.67532299999999</v>
      </c>
      <c r="D22" s="34">
        <f t="shared" si="0"/>
        <v>4.5108169370617901E-3</v>
      </c>
      <c r="E22" s="36">
        <v>60.63</v>
      </c>
      <c r="F22" s="34">
        <f t="shared" si="0"/>
        <v>1.0668444740790095E-2</v>
      </c>
      <c r="G22" s="38">
        <v>91.266334999999998</v>
      </c>
      <c r="H22" s="34">
        <f t="shared" si="0"/>
        <v>3.7454836513131085E-3</v>
      </c>
      <c r="I22">
        <v>0</v>
      </c>
      <c r="J22">
        <v>1</v>
      </c>
      <c r="L22" s="5">
        <f t="shared" si="2"/>
        <v>1.8205809366176696E-2</v>
      </c>
      <c r="M22" s="5">
        <f t="shared" si="3"/>
        <v>4.9968375868435319E-2</v>
      </c>
      <c r="N22" s="4">
        <f t="shared" si="1"/>
        <v>0.35251882874806967</v>
      </c>
    </row>
    <row r="23" spans="1:24" ht="19" thickBot="1" x14ac:dyDescent="0.25">
      <c r="A23">
        <v>14</v>
      </c>
      <c r="B23" s="10">
        <v>41791</v>
      </c>
      <c r="C23" s="38">
        <v>287.001282</v>
      </c>
      <c r="D23" s="34">
        <f t="shared" si="0"/>
        <v>-7.9165847210816875E-2</v>
      </c>
      <c r="E23" s="36">
        <v>60.68</v>
      </c>
      <c r="F23" s="34">
        <f t="shared" si="0"/>
        <v>8.2467425366972158E-4</v>
      </c>
      <c r="G23" s="38">
        <v>91.266334999999998</v>
      </c>
      <c r="H23" s="34">
        <f t="shared" si="0"/>
        <v>0</v>
      </c>
      <c r="L23" s="8"/>
    </row>
    <row r="24" spans="1:24" ht="18" x14ac:dyDescent="0.2">
      <c r="A24">
        <v>15</v>
      </c>
      <c r="B24" s="10">
        <v>41821</v>
      </c>
      <c r="C24" s="38">
        <v>249.694794</v>
      </c>
      <c r="D24" s="34">
        <f t="shared" si="0"/>
        <v>-0.1299871824265928</v>
      </c>
      <c r="E24" s="36">
        <v>60.52</v>
      </c>
      <c r="F24" s="34">
        <f t="shared" si="0"/>
        <v>-2.636783124587927E-3</v>
      </c>
      <c r="G24" s="38">
        <v>91.463973999999993</v>
      </c>
      <c r="H24" s="34">
        <f t="shared" si="0"/>
        <v>2.1655191917151484E-3</v>
      </c>
      <c r="I24" s="14" t="s">
        <v>12</v>
      </c>
      <c r="J24" s="15"/>
      <c r="K24" s="16"/>
    </row>
    <row r="25" spans="1:24" ht="18" x14ac:dyDescent="0.2">
      <c r="A25">
        <v>16</v>
      </c>
      <c r="B25" s="10">
        <v>41852</v>
      </c>
      <c r="C25" s="38">
        <v>283.05667099999999</v>
      </c>
      <c r="D25" s="34">
        <f t="shared" si="0"/>
        <v>0.13361062305528071</v>
      </c>
      <c r="E25" s="36">
        <v>61.21</v>
      </c>
      <c r="F25" s="34">
        <f t="shared" si="0"/>
        <v>1.1401189689358882E-2</v>
      </c>
      <c r="G25" s="38">
        <v>91.491050999999999</v>
      </c>
      <c r="H25" s="34">
        <f t="shared" si="0"/>
        <v>2.9604005616468143E-4</v>
      </c>
      <c r="I25" s="17"/>
      <c r="K25" s="18"/>
    </row>
    <row r="26" spans="1:24" ht="18" x14ac:dyDescent="0.2">
      <c r="A26">
        <v>17</v>
      </c>
      <c r="B26" s="10">
        <v>41883</v>
      </c>
      <c r="C26" s="38">
        <v>296.54296900000003</v>
      </c>
      <c r="D26" s="34">
        <f t="shared" si="0"/>
        <v>4.7645222253037911E-2</v>
      </c>
      <c r="E26" s="36">
        <v>60.85</v>
      </c>
      <c r="F26" s="34">
        <f t="shared" si="0"/>
        <v>-5.8813919294232742E-3</v>
      </c>
      <c r="G26" s="38">
        <v>91.513007999999999</v>
      </c>
      <c r="H26" s="34">
        <f t="shared" si="0"/>
        <v>2.3999068499058751E-4</v>
      </c>
      <c r="I26" s="17"/>
      <c r="J26" t="s">
        <v>17</v>
      </c>
      <c r="K26" s="19">
        <f>(($K$6^2-$M$5)/($K$5^2+$K$6^2-(2*$M$5)))</f>
        <v>0.11268582539926855</v>
      </c>
    </row>
    <row r="27" spans="1:24" ht="18" x14ac:dyDescent="0.2">
      <c r="A27">
        <v>18</v>
      </c>
      <c r="B27" s="10">
        <v>41913</v>
      </c>
      <c r="C27" s="38">
        <v>300.479736</v>
      </c>
      <c r="D27" s="34">
        <f t="shared" si="0"/>
        <v>1.3275536470399141E-2</v>
      </c>
      <c r="E27" s="36">
        <v>61.31</v>
      </c>
      <c r="F27" s="34">
        <f t="shared" si="0"/>
        <v>7.5595727198027873E-3</v>
      </c>
      <c r="G27" s="38">
        <v>91.527000000000001</v>
      </c>
      <c r="H27" s="34">
        <f t="shared" si="0"/>
        <v>1.5289629644787972E-4</v>
      </c>
      <c r="I27" s="17"/>
      <c r="J27" t="s">
        <v>18</v>
      </c>
      <c r="K27" s="19">
        <f>1-$K$26</f>
        <v>0.88731417460073148</v>
      </c>
    </row>
    <row r="28" spans="1:24" ht="18" x14ac:dyDescent="0.2">
      <c r="A28">
        <v>19</v>
      </c>
      <c r="B28" s="10">
        <v>41944</v>
      </c>
      <c r="C28" s="38">
        <v>319.57577500000002</v>
      </c>
      <c r="D28" s="34">
        <f>C28/C27-1</f>
        <v>6.3551836320836053E-2</v>
      </c>
      <c r="E28" s="36">
        <v>61.81</v>
      </c>
      <c r="F28" s="34">
        <f t="shared" si="0"/>
        <v>8.155276463872152E-3</v>
      </c>
      <c r="G28" s="38">
        <v>91.537002999999999</v>
      </c>
      <c r="H28" s="34">
        <f t="shared" si="0"/>
        <v>1.0929015481764282E-4</v>
      </c>
      <c r="I28" s="17"/>
      <c r="J28" t="s">
        <v>3</v>
      </c>
      <c r="K28" s="20">
        <f>(($J$5*K26)+($J$6*K27))</f>
        <v>1.5624311781543231E-2</v>
      </c>
    </row>
    <row r="29" spans="1:24" ht="19" thickBot="1" x14ac:dyDescent="0.25">
      <c r="A29">
        <v>20</v>
      </c>
      <c r="B29" s="10">
        <v>41974</v>
      </c>
      <c r="C29" s="38">
        <v>341.88110399999999</v>
      </c>
      <c r="D29" s="34">
        <f>C29/C28-1</f>
        <v>6.979668280550988E-2</v>
      </c>
      <c r="E29" s="36">
        <v>61.56</v>
      </c>
      <c r="F29" s="34">
        <f t="shared" si="0"/>
        <v>-4.0446529687753197E-3</v>
      </c>
      <c r="G29" s="38">
        <v>91.537002999999999</v>
      </c>
      <c r="H29" s="34">
        <f t="shared" si="0"/>
        <v>0</v>
      </c>
      <c r="I29" s="21"/>
      <c r="J29" s="1" t="s">
        <v>6</v>
      </c>
      <c r="K29" s="22">
        <f>((($K$26^2)*($K$5^2))+(($K$27^2)*($K$6^2))+(2*$K$26*$K$27*$M$5))^0.5</f>
        <v>4.8082263453749982E-2</v>
      </c>
    </row>
    <row r="30" spans="1:24" ht="18" x14ac:dyDescent="0.2">
      <c r="A30">
        <v>21</v>
      </c>
      <c r="B30" s="10">
        <v>42005</v>
      </c>
      <c r="C30" s="38">
        <v>327.76782200000002</v>
      </c>
      <c r="D30" s="34">
        <f>C30/C29-1</f>
        <v>-4.1281257825819928E-2</v>
      </c>
      <c r="E30" s="36">
        <v>63.46</v>
      </c>
      <c r="F30" s="34">
        <f t="shared" si="0"/>
        <v>3.0864197530864113E-2</v>
      </c>
      <c r="G30" s="38">
        <v>91.516998000000001</v>
      </c>
      <c r="H30" s="34">
        <f t="shared" si="0"/>
        <v>-2.1854549902622367E-4</v>
      </c>
    </row>
    <row r="31" spans="1:24" ht="19" thickBot="1" x14ac:dyDescent="0.25">
      <c r="A31">
        <v>22</v>
      </c>
      <c r="B31" s="10">
        <v>42036</v>
      </c>
      <c r="C31" s="38">
        <v>320.87469499999997</v>
      </c>
      <c r="D31" s="34">
        <f t="shared" si="0"/>
        <v>-2.1030517754729638E-2</v>
      </c>
      <c r="E31" s="36">
        <v>62.51</v>
      </c>
      <c r="F31" s="34">
        <f t="shared" si="0"/>
        <v>-1.4970059880239583E-2</v>
      </c>
      <c r="G31" s="38">
        <v>91.527000000000001</v>
      </c>
      <c r="H31" s="34">
        <f t="shared" si="0"/>
        <v>1.0929117233504648E-4</v>
      </c>
    </row>
    <row r="32" spans="1:24" ht="18" x14ac:dyDescent="0.2">
      <c r="A32">
        <v>23</v>
      </c>
      <c r="B32" s="10">
        <v>42064</v>
      </c>
      <c r="C32" s="38">
        <v>355.778412</v>
      </c>
      <c r="D32" s="34">
        <f t="shared" si="0"/>
        <v>0.10877678278743685</v>
      </c>
      <c r="E32" s="36">
        <v>62.85</v>
      </c>
      <c r="F32" s="34">
        <f t="shared" si="0"/>
        <v>5.4391297392417659E-3</v>
      </c>
      <c r="G32" s="38">
        <v>91.516998000000001</v>
      </c>
      <c r="H32" s="34">
        <f t="shared" si="0"/>
        <v>-1.0927922907999488E-4</v>
      </c>
      <c r="I32" s="14" t="s">
        <v>13</v>
      </c>
      <c r="J32" s="15"/>
      <c r="K32" s="16"/>
    </row>
    <row r="33" spans="1:11" ht="18" x14ac:dyDescent="0.2">
      <c r="A33">
        <v>24</v>
      </c>
      <c r="B33" s="10">
        <v>42095</v>
      </c>
      <c r="C33" s="38">
        <v>367.393372</v>
      </c>
      <c r="D33" s="34">
        <f t="shared" si="0"/>
        <v>3.2646612633708605E-2</v>
      </c>
      <c r="E33" s="36">
        <v>62.63</v>
      </c>
      <c r="F33" s="34">
        <f t="shared" si="0"/>
        <v>-3.5003977724741286E-3</v>
      </c>
      <c r="G33" s="38">
        <v>91.516998000000001</v>
      </c>
      <c r="H33" s="34">
        <f t="shared" si="0"/>
        <v>0</v>
      </c>
      <c r="I33" s="17"/>
      <c r="K33" s="18"/>
    </row>
    <row r="34" spans="1:11" ht="18" x14ac:dyDescent="0.2">
      <c r="A34">
        <v>25</v>
      </c>
      <c r="B34" s="10">
        <v>42125</v>
      </c>
      <c r="C34" s="38">
        <v>365.19961499999999</v>
      </c>
      <c r="D34" s="34">
        <f t="shared" si="0"/>
        <v>-5.971139294260297E-3</v>
      </c>
      <c r="E34" s="36">
        <v>62.34</v>
      </c>
      <c r="F34" s="34">
        <f t="shared" si="0"/>
        <v>-4.630368832827747E-3</v>
      </c>
      <c r="G34" s="38">
        <v>91.519997000000004</v>
      </c>
      <c r="H34" s="34">
        <f t="shared" si="0"/>
        <v>3.2769868609561215E-5</v>
      </c>
      <c r="I34" s="17"/>
      <c r="J34" t="s">
        <v>17</v>
      </c>
      <c r="K34" s="19">
        <f>(((($J$5-$J$7)*($K$6^2))-(($J$6-$J$7)*($M$5)))/((($J$5-$J$7)*($K$6^2))+(($J$6-$J$7)*($K$5^2))-((($J$5-$J$7)+($J$6-$J$7))*$M$5)))</f>
        <v>-0.12921570488973236</v>
      </c>
    </row>
    <row r="35" spans="1:11" ht="18" x14ac:dyDescent="0.2">
      <c r="A35">
        <v>26</v>
      </c>
      <c r="B35" s="10">
        <v>42156</v>
      </c>
      <c r="C35" s="38">
        <v>375.35415599999999</v>
      </c>
      <c r="D35" s="34">
        <f t="shared" si="0"/>
        <v>2.7805453737950847E-2</v>
      </c>
      <c r="E35" s="36">
        <v>61.64</v>
      </c>
      <c r="F35" s="34">
        <f t="shared" si="0"/>
        <v>-1.1228745588707123E-2</v>
      </c>
      <c r="G35" s="38">
        <v>91.510002</v>
      </c>
      <c r="H35" s="34">
        <f t="shared" si="0"/>
        <v>-1.0921110497852382E-4</v>
      </c>
      <c r="I35" s="17"/>
      <c r="J35" s="13" t="s">
        <v>18</v>
      </c>
      <c r="K35" s="19">
        <f>(1-$K$34)</f>
        <v>1.1292157048897324</v>
      </c>
    </row>
    <row r="36" spans="1:11" ht="18" x14ac:dyDescent="0.2">
      <c r="A36">
        <v>27</v>
      </c>
      <c r="B36" s="10">
        <v>42186</v>
      </c>
      <c r="C36" s="38">
        <v>391.11398300000002</v>
      </c>
      <c r="D36" s="34">
        <f t="shared" si="0"/>
        <v>4.1986552561309676E-2</v>
      </c>
      <c r="E36" s="36">
        <v>62.18</v>
      </c>
      <c r="F36" s="34">
        <f t="shared" si="0"/>
        <v>8.7605451005841051E-3</v>
      </c>
      <c r="G36" s="38">
        <v>91.5</v>
      </c>
      <c r="H36" s="34">
        <f t="shared" si="0"/>
        <v>-1.0929952771721041E-4</v>
      </c>
      <c r="I36" s="17"/>
      <c r="J36" t="s">
        <v>7</v>
      </c>
      <c r="K36" s="20">
        <f>(($K$34*$J$5)+($K$35*$J$6))</f>
        <v>2.1165986734427315E-2</v>
      </c>
    </row>
    <row r="37" spans="1:11" x14ac:dyDescent="0.15">
      <c r="A37">
        <v>28</v>
      </c>
      <c r="B37" s="10">
        <v>42217</v>
      </c>
      <c r="C37" s="38">
        <v>413.156769</v>
      </c>
      <c r="D37" s="34">
        <f t="shared" si="0"/>
        <v>5.6358982184484985E-2</v>
      </c>
      <c r="E37" s="38">
        <v>46.849997999999999</v>
      </c>
      <c r="F37" s="34">
        <f t="shared" si="0"/>
        <v>-0.24654232872306203</v>
      </c>
      <c r="G37" s="38">
        <v>91.5</v>
      </c>
      <c r="H37" s="34">
        <f t="shared" si="0"/>
        <v>0</v>
      </c>
      <c r="I37" s="17"/>
      <c r="J37" t="s">
        <v>8</v>
      </c>
      <c r="K37" s="20">
        <f>((($K$34^2)*($K$5^2))+(($K$35^2)*($K$6^2))+(2*$K$34*$K$35*$M$5))^0.5</f>
        <v>5.6250633224112744E-2</v>
      </c>
    </row>
    <row r="38" spans="1:11" x14ac:dyDescent="0.15">
      <c r="A38">
        <v>29</v>
      </c>
      <c r="B38" s="10">
        <v>42248</v>
      </c>
      <c r="C38" s="38">
        <v>415.869598</v>
      </c>
      <c r="D38" s="34">
        <f t="shared" si="0"/>
        <v>6.5661008206789884E-3</v>
      </c>
      <c r="E38" s="38">
        <v>30.219999000000001</v>
      </c>
      <c r="F38" s="34">
        <f t="shared" si="0"/>
        <v>-0.35496264055336779</v>
      </c>
      <c r="G38" s="38">
        <v>91.489998</v>
      </c>
      <c r="H38" s="34">
        <f t="shared" si="0"/>
        <v>-1.0931147540982344E-4</v>
      </c>
      <c r="I38" s="17"/>
      <c r="K38" s="23"/>
    </row>
    <row r="39" spans="1:11" x14ac:dyDescent="0.15">
      <c r="A39">
        <v>30</v>
      </c>
      <c r="B39" s="10">
        <v>42278</v>
      </c>
      <c r="C39" s="38">
        <v>423.80993699999999</v>
      </c>
      <c r="D39" s="34">
        <f t="shared" si="0"/>
        <v>1.9093338484435174E-2</v>
      </c>
      <c r="E39" s="38">
        <v>29.809999000000001</v>
      </c>
      <c r="F39" s="34">
        <f t="shared" si="0"/>
        <v>-1.3567174505862867E-2</v>
      </c>
      <c r="G39" s="38">
        <v>91.470000999999996</v>
      </c>
      <c r="H39" s="34">
        <f t="shared" si="0"/>
        <v>-2.1857034033390121E-4</v>
      </c>
      <c r="I39" s="17"/>
      <c r="K39" s="23"/>
    </row>
    <row r="40" spans="1:11" x14ac:dyDescent="0.15">
      <c r="A40">
        <v>31</v>
      </c>
      <c r="B40" s="10">
        <v>42309</v>
      </c>
      <c r="C40" s="38">
        <v>435.57656900000001</v>
      </c>
      <c r="D40" s="34">
        <f t="shared" si="0"/>
        <v>2.7763936077789486E-2</v>
      </c>
      <c r="E40" s="38">
        <v>34.735000999999997</v>
      </c>
      <c r="F40" s="34">
        <f t="shared" si="0"/>
        <v>0.16521308840030469</v>
      </c>
      <c r="G40" s="38">
        <v>91.459998999999996</v>
      </c>
      <c r="H40" s="34">
        <f t="shared" si="0"/>
        <v>-1.0934732579703788E-4</v>
      </c>
      <c r="I40" s="17"/>
      <c r="J40" t="s">
        <v>9</v>
      </c>
      <c r="K40" s="23"/>
    </row>
    <row r="41" spans="1:11" ht="14" thickBot="1" x14ac:dyDescent="0.2">
      <c r="A41">
        <v>32</v>
      </c>
      <c r="B41" s="10">
        <v>42339</v>
      </c>
      <c r="C41" s="38">
        <v>448.53927599999997</v>
      </c>
      <c r="D41" s="34">
        <f t="shared" si="0"/>
        <v>2.975988132180718E-2</v>
      </c>
      <c r="E41" s="38">
        <v>37.770000000000003</v>
      </c>
      <c r="F41" s="34">
        <f t="shared" si="0"/>
        <v>8.7375814383883421E-2</v>
      </c>
      <c r="G41" s="38">
        <v>91.449996999999996</v>
      </c>
      <c r="H41" s="34">
        <f t="shared" si="0"/>
        <v>-1.0935928394228966E-4</v>
      </c>
      <c r="I41" s="21"/>
      <c r="J41" s="1" t="s">
        <v>10</v>
      </c>
      <c r="K41" s="24">
        <f>(($K$36-$J$7)/$K$37)</f>
        <v>0.3657731393326778</v>
      </c>
    </row>
    <row r="42" spans="1:11" x14ac:dyDescent="0.15">
      <c r="A42">
        <v>33</v>
      </c>
      <c r="B42" s="10">
        <v>42370</v>
      </c>
      <c r="C42" s="38">
        <v>426.26925699999998</v>
      </c>
      <c r="D42" s="34">
        <f t="shared" si="0"/>
        <v>-4.9650097977150143E-2</v>
      </c>
      <c r="E42" s="38">
        <v>33.849997999999999</v>
      </c>
      <c r="F42" s="34">
        <f t="shared" si="0"/>
        <v>-0.10378612655546737</v>
      </c>
      <c r="G42" s="38">
        <v>91.459998999999996</v>
      </c>
      <c r="H42" s="34">
        <f t="shared" si="0"/>
        <v>1.0937124470333792E-4</v>
      </c>
    </row>
    <row r="43" spans="1:11" x14ac:dyDescent="0.15">
      <c r="A43">
        <v>34</v>
      </c>
      <c r="B43" s="10">
        <v>42401</v>
      </c>
      <c r="C43" s="38">
        <v>457.639252</v>
      </c>
      <c r="D43" s="34">
        <f t="shared" si="0"/>
        <v>7.3591971470745809E-2</v>
      </c>
      <c r="E43" s="38">
        <v>49.689999</v>
      </c>
      <c r="F43" s="34">
        <f t="shared" si="0"/>
        <v>0.46794688141488217</v>
      </c>
      <c r="G43" s="38">
        <v>91.449996999999996</v>
      </c>
      <c r="H43" s="34">
        <f t="shared" si="0"/>
        <v>-1.0935928394228966E-4</v>
      </c>
    </row>
    <row r="44" spans="1:11" x14ac:dyDescent="0.15">
      <c r="A44">
        <v>35</v>
      </c>
      <c r="B44" s="10">
        <v>42430</v>
      </c>
      <c r="C44" s="38">
        <v>453.962219</v>
      </c>
      <c r="D44" s="34">
        <f t="shared" si="0"/>
        <v>-8.0347850057231884E-3</v>
      </c>
      <c r="E44" s="38">
        <v>46.220001000000003</v>
      </c>
      <c r="F44" s="34">
        <f t="shared" si="0"/>
        <v>-6.9832925534975332E-2</v>
      </c>
      <c r="G44" s="38">
        <v>91.43</v>
      </c>
      <c r="H44" s="34">
        <f t="shared" si="0"/>
        <v>-2.186659448439876E-4</v>
      </c>
    </row>
    <row r="45" spans="1:11" x14ac:dyDescent="0.15">
      <c r="A45">
        <v>36</v>
      </c>
      <c r="B45" s="10">
        <v>42461</v>
      </c>
      <c r="C45" s="38">
        <v>468.94946299999998</v>
      </c>
      <c r="D45" s="34">
        <f t="shared" si="0"/>
        <v>3.3014298046683876E-2</v>
      </c>
      <c r="E45" s="38">
        <v>39.134998000000003</v>
      </c>
      <c r="F45" s="34">
        <f t="shared" si="0"/>
        <v>-0.15328868123564077</v>
      </c>
      <c r="G45" s="38">
        <v>91.419998000000007</v>
      </c>
      <c r="H45" s="34">
        <f t="shared" si="0"/>
        <v>-1.0939516570052099E-4</v>
      </c>
    </row>
    <row r="46" spans="1:11" x14ac:dyDescent="0.15">
      <c r="A46">
        <v>37</v>
      </c>
      <c r="B46" s="10">
        <v>42491</v>
      </c>
      <c r="C46" s="38">
        <v>470.60000600000001</v>
      </c>
      <c r="D46" s="34">
        <f>C46/C45-1</f>
        <v>3.5196607102203625E-3</v>
      </c>
      <c r="E46" s="38">
        <v>39.134998000000003</v>
      </c>
      <c r="F46" s="34">
        <f>E46/E45-1</f>
        <v>0</v>
      </c>
      <c r="G46" s="38">
        <v>91.419998000000007</v>
      </c>
      <c r="H46" s="34">
        <f t="shared" ref="H46" si="4">G46/G45-1</f>
        <v>0</v>
      </c>
    </row>
    <row r="47" spans="1:11" x14ac:dyDescent="0.15">
      <c r="B47" s="10"/>
      <c r="D47" s="12"/>
      <c r="F47" s="12"/>
    </row>
    <row r="48" spans="1:11" x14ac:dyDescent="0.15">
      <c r="B48" s="10"/>
      <c r="D48" s="12"/>
      <c r="F48" s="12"/>
    </row>
    <row r="49" spans="2:6" x14ac:dyDescent="0.15">
      <c r="B49" s="10"/>
      <c r="D49" s="12"/>
      <c r="F49" s="12"/>
    </row>
    <row r="50" spans="2:6" x14ac:dyDescent="0.15">
      <c r="B50" s="10"/>
      <c r="D50" s="33"/>
      <c r="F50" s="33"/>
    </row>
    <row r="51" spans="2:6" x14ac:dyDescent="0.15">
      <c r="B51" s="10"/>
      <c r="D51" s="12"/>
      <c r="F51" s="12"/>
    </row>
    <row r="52" spans="2:6" x14ac:dyDescent="0.15">
      <c r="B52" s="10"/>
      <c r="D52" s="12"/>
      <c r="F52" s="12"/>
    </row>
    <row r="53" spans="2:6" x14ac:dyDescent="0.15">
      <c r="B53" s="10"/>
      <c r="D53" s="12"/>
      <c r="F53" s="12"/>
    </row>
    <row r="54" spans="2:6" x14ac:dyDescent="0.15">
      <c r="B54" s="10"/>
      <c r="D54" s="12"/>
      <c r="F54" s="12"/>
    </row>
    <row r="55" spans="2:6" x14ac:dyDescent="0.15">
      <c r="B55" s="10"/>
      <c r="D55" s="12"/>
      <c r="F55" s="12"/>
    </row>
    <row r="56" spans="2:6" x14ac:dyDescent="0.15">
      <c r="B56" s="10"/>
      <c r="D56" s="12"/>
      <c r="F56" s="12"/>
    </row>
    <row r="57" spans="2:6" x14ac:dyDescent="0.15">
      <c r="B57" s="10"/>
      <c r="D57" s="12"/>
      <c r="F57" s="12"/>
    </row>
    <row r="58" spans="2:6" x14ac:dyDescent="0.15">
      <c r="B58" s="10"/>
      <c r="D58" s="12"/>
      <c r="F58" s="12"/>
    </row>
    <row r="59" spans="2:6" x14ac:dyDescent="0.15">
      <c r="B59" s="10"/>
      <c r="D59" s="12"/>
      <c r="F59" s="12"/>
    </row>
    <row r="60" spans="2:6" x14ac:dyDescent="0.15">
      <c r="B60" s="10"/>
      <c r="D60" s="12"/>
      <c r="F60" s="12"/>
    </row>
    <row r="61" spans="2:6" x14ac:dyDescent="0.15">
      <c r="B61" s="10"/>
      <c r="D61" s="12"/>
      <c r="F61" s="12"/>
    </row>
    <row r="62" spans="2:6" x14ac:dyDescent="0.15">
      <c r="B62" s="10"/>
      <c r="D62" s="12"/>
      <c r="F62" s="12"/>
    </row>
    <row r="63" spans="2:6" x14ac:dyDescent="0.15">
      <c r="B63" s="10"/>
      <c r="D63" s="12"/>
      <c r="F63" s="12"/>
    </row>
    <row r="64" spans="2:6" x14ac:dyDescent="0.15">
      <c r="B64" s="10"/>
      <c r="D64" s="12"/>
      <c r="F64" s="12"/>
    </row>
    <row r="65" spans="2:6" x14ac:dyDescent="0.15">
      <c r="B65" s="10"/>
      <c r="D65" s="12"/>
      <c r="F65" s="12"/>
    </row>
    <row r="66" spans="2:6" x14ac:dyDescent="0.15">
      <c r="B66" s="10"/>
      <c r="D66" s="12"/>
      <c r="F66" s="12"/>
    </row>
    <row r="67" spans="2:6" x14ac:dyDescent="0.15">
      <c r="B67" s="10"/>
      <c r="D67" s="12"/>
      <c r="F67" s="12"/>
    </row>
    <row r="68" spans="2:6" x14ac:dyDescent="0.15">
      <c r="B68" s="10"/>
      <c r="D68" s="12"/>
      <c r="F68" s="12"/>
    </row>
    <row r="69" spans="2:6" x14ac:dyDescent="0.15">
      <c r="B69" s="10"/>
      <c r="D69" s="12"/>
      <c r="F69" s="12"/>
    </row>
    <row r="70" spans="2:6" x14ac:dyDescent="0.15">
      <c r="B70" s="10"/>
      <c r="D70" s="12"/>
      <c r="F70" s="12"/>
    </row>
    <row r="71" spans="2:6" x14ac:dyDescent="0.15">
      <c r="B71" s="10"/>
      <c r="D71" s="12"/>
      <c r="F71" s="12"/>
    </row>
    <row r="72" spans="2:6" x14ac:dyDescent="0.15">
      <c r="B72" s="10"/>
      <c r="D72" s="12"/>
      <c r="F72" s="12"/>
    </row>
    <row r="73" spans="2:6" x14ac:dyDescent="0.15">
      <c r="B73" s="10"/>
      <c r="D73" s="12"/>
      <c r="F73" s="12"/>
    </row>
    <row r="74" spans="2:6" x14ac:dyDescent="0.15">
      <c r="B74" s="10"/>
      <c r="D74" s="12"/>
      <c r="F74" s="12"/>
    </row>
    <row r="75" spans="2:6" x14ac:dyDescent="0.15">
      <c r="B75" s="10"/>
      <c r="D75" s="12"/>
      <c r="F75" s="12"/>
    </row>
    <row r="76" spans="2:6" x14ac:dyDescent="0.15">
      <c r="B76" s="10"/>
      <c r="D76" s="12"/>
      <c r="F76" s="12"/>
    </row>
    <row r="77" spans="2:6" x14ac:dyDescent="0.15">
      <c r="B77" s="10"/>
      <c r="D77" s="12"/>
      <c r="F77" s="12"/>
    </row>
    <row r="78" spans="2:6" x14ac:dyDescent="0.15">
      <c r="B78" s="10"/>
      <c r="D78" s="12"/>
      <c r="F78" s="12"/>
    </row>
    <row r="79" spans="2:6" x14ac:dyDescent="0.15">
      <c r="B79" s="10"/>
      <c r="D79" s="12"/>
      <c r="F79" s="12"/>
    </row>
    <row r="80" spans="2:6" x14ac:dyDescent="0.15">
      <c r="B80" s="10"/>
      <c r="D80" s="12"/>
      <c r="F80" s="12"/>
    </row>
    <row r="81" spans="2:6" x14ac:dyDescent="0.15">
      <c r="B81" s="10"/>
      <c r="D81" s="12"/>
      <c r="F81" s="12"/>
    </row>
    <row r="82" spans="2:6" x14ac:dyDescent="0.15">
      <c r="B82" s="10"/>
      <c r="D82" s="12"/>
      <c r="F82" s="12"/>
    </row>
    <row r="83" spans="2:6" x14ac:dyDescent="0.15">
      <c r="B83" s="10"/>
      <c r="D83" s="12"/>
      <c r="F83" s="12"/>
    </row>
    <row r="84" spans="2:6" x14ac:dyDescent="0.15">
      <c r="B84" s="10"/>
      <c r="D84" s="12"/>
      <c r="F84" s="12"/>
    </row>
    <row r="85" spans="2:6" x14ac:dyDescent="0.15">
      <c r="B85" s="10"/>
      <c r="D85" s="12"/>
      <c r="F85" s="12"/>
    </row>
    <row r="86" spans="2:6" x14ac:dyDescent="0.15">
      <c r="B86" s="10"/>
      <c r="D86" s="12"/>
      <c r="F86" s="12"/>
    </row>
    <row r="87" spans="2:6" x14ac:dyDescent="0.15">
      <c r="B87" s="10"/>
      <c r="D87" s="12"/>
      <c r="F87" s="12"/>
    </row>
    <row r="88" spans="2:6" x14ac:dyDescent="0.15">
      <c r="B88" s="10"/>
      <c r="D88" s="12"/>
      <c r="F88" s="12"/>
    </row>
    <row r="89" spans="2:6" x14ac:dyDescent="0.15">
      <c r="B89" s="10"/>
      <c r="D89" s="12"/>
      <c r="F89" s="12"/>
    </row>
    <row r="90" spans="2:6" x14ac:dyDescent="0.15">
      <c r="B90" s="10"/>
      <c r="D90" s="12"/>
      <c r="F90" s="12"/>
    </row>
    <row r="91" spans="2:6" x14ac:dyDescent="0.15">
      <c r="B91" s="10"/>
      <c r="D91" s="12"/>
      <c r="F91" s="12"/>
    </row>
    <row r="92" spans="2:6" x14ac:dyDescent="0.15">
      <c r="B92" s="10"/>
    </row>
    <row r="93" spans="2:6" x14ac:dyDescent="0.15">
      <c r="B93" s="10"/>
    </row>
    <row r="94" spans="2:6" x14ac:dyDescent="0.15">
      <c r="B94" s="10"/>
    </row>
    <row r="95" spans="2:6" x14ac:dyDescent="0.15">
      <c r="B95" s="10"/>
    </row>
    <row r="96" spans="2:6" x14ac:dyDescent="0.15">
      <c r="B96" s="10"/>
    </row>
    <row r="97" spans="2:2" x14ac:dyDescent="0.15">
      <c r="B97" s="10"/>
    </row>
    <row r="98" spans="2:2" x14ac:dyDescent="0.15">
      <c r="B98" s="10"/>
    </row>
    <row r="99" spans="2:2" x14ac:dyDescent="0.15">
      <c r="B99" s="10"/>
    </row>
    <row r="100" spans="2:2" x14ac:dyDescent="0.15">
      <c r="B100" s="10"/>
    </row>
    <row r="101" spans="2:2" x14ac:dyDescent="0.15">
      <c r="B101" s="10"/>
    </row>
    <row r="102" spans="2:2" x14ac:dyDescent="0.15">
      <c r="B102" s="10"/>
    </row>
    <row r="103" spans="2:2" x14ac:dyDescent="0.15">
      <c r="B103" s="10"/>
    </row>
    <row r="104" spans="2:2" x14ac:dyDescent="0.15">
      <c r="B104" s="10"/>
    </row>
    <row r="105" spans="2:2" x14ac:dyDescent="0.15">
      <c r="B105" s="10"/>
    </row>
    <row r="106" spans="2:2" x14ac:dyDescent="0.15">
      <c r="B106" s="10"/>
    </row>
    <row r="107" spans="2:2" x14ac:dyDescent="0.15">
      <c r="B107" s="10"/>
    </row>
    <row r="108" spans="2:2" x14ac:dyDescent="0.15">
      <c r="B108" s="10"/>
    </row>
    <row r="109" spans="2:2" x14ac:dyDescent="0.15">
      <c r="B109" s="10"/>
    </row>
    <row r="110" spans="2:2" x14ac:dyDescent="0.15">
      <c r="B110" s="10"/>
    </row>
    <row r="111" spans="2:2" x14ac:dyDescent="0.15">
      <c r="B111" s="10"/>
    </row>
    <row r="112" spans="2:2" x14ac:dyDescent="0.15">
      <c r="B112" s="10"/>
    </row>
    <row r="113" spans="2:2" x14ac:dyDescent="0.15">
      <c r="B113" s="10"/>
    </row>
    <row r="114" spans="2:2" x14ac:dyDescent="0.15">
      <c r="B114" s="10"/>
    </row>
    <row r="115" spans="2:2" x14ac:dyDescent="0.15">
      <c r="B115" s="10"/>
    </row>
    <row r="116" spans="2:2" x14ac:dyDescent="0.15">
      <c r="B116" s="10"/>
    </row>
    <row r="117" spans="2:2" x14ac:dyDescent="0.15">
      <c r="B117" s="10"/>
    </row>
    <row r="118" spans="2:2" x14ac:dyDescent="0.15">
      <c r="B118" s="10"/>
    </row>
    <row r="119" spans="2:2" x14ac:dyDescent="0.15">
      <c r="B119" s="10"/>
    </row>
    <row r="120" spans="2:2" x14ac:dyDescent="0.15">
      <c r="B120" s="10"/>
    </row>
    <row r="121" spans="2:2" x14ac:dyDescent="0.15">
      <c r="B121" s="10"/>
    </row>
    <row r="122" spans="2:2" x14ac:dyDescent="0.15">
      <c r="B122" s="10"/>
    </row>
    <row r="123" spans="2:2" x14ac:dyDescent="0.15">
      <c r="B123" s="10"/>
    </row>
    <row r="124" spans="2:2" x14ac:dyDescent="0.15">
      <c r="B124" s="10"/>
    </row>
    <row r="125" spans="2:2" x14ac:dyDescent="0.15">
      <c r="B125" s="10"/>
    </row>
    <row r="126" spans="2:2" x14ac:dyDescent="0.15">
      <c r="B126" s="10"/>
    </row>
    <row r="127" spans="2:2" x14ac:dyDescent="0.15">
      <c r="B127" s="10"/>
    </row>
    <row r="128" spans="2:2" x14ac:dyDescent="0.15">
      <c r="B128" s="10"/>
    </row>
  </sheetData>
  <phoneticPr fontId="2" type="noConversion"/>
  <hyperlinks>
    <hyperlink ref="R3" r:id="rId1" xr:uid="{00000000-0004-0000-0000-000000000000}"/>
  </hyperlinks>
  <printOptions headings="1" gridLines="1"/>
  <pageMargins left="0.75" right="0.75" top="1" bottom="1" header="0.5" footer="0.5"/>
  <pageSetup scale="79" orientation="portrait" horizontalDpi="300" verticalDpi="300" r:id="rId2"/>
  <headerFooter alignWithMargins="0">
    <oddHeader>&amp;A</oddHead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298E2B7ABA00449DADF7B9FAB1AD98" ma:contentTypeVersion="13" ma:contentTypeDescription="Create a new document." ma:contentTypeScope="" ma:versionID="8fa0e082f5787d8f648431175bc18cf0">
  <xsd:schema xmlns:xsd="http://www.w3.org/2001/XMLSchema" xmlns:xs="http://www.w3.org/2001/XMLSchema" xmlns:p="http://schemas.microsoft.com/office/2006/metadata/properties" xmlns:ns3="b4dd4b0c-76db-40b5-8156-1b5e88d6beb3" xmlns:ns4="d06e6096-8098-40a7-bbd0-079ecb969637" targetNamespace="http://schemas.microsoft.com/office/2006/metadata/properties" ma:root="true" ma:fieldsID="e0dbce40cf51d9c6d750e600f4abef31" ns3:_="" ns4:_="">
    <xsd:import namespace="b4dd4b0c-76db-40b5-8156-1b5e88d6beb3"/>
    <xsd:import namespace="d06e6096-8098-40a7-bbd0-079ecb96963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dd4b0c-76db-40b5-8156-1b5e88d6beb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6e6096-8098-40a7-bbd0-079ecb9696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63C9DD-B851-44B6-A0CC-7B1CEEF3B1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67A040-FD19-41D4-B80E-145AD931BB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dd4b0c-76db-40b5-8156-1b5e88d6beb3"/>
    <ds:schemaRef ds:uri="d06e6096-8098-40a7-bbd0-079ecb9696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FD70AA-A23E-40B1-9F87-2BFA52305770}">
  <ds:schemaRefs>
    <ds:schemaRef ds:uri="http://purl.org/dc/dcmitype/"/>
    <ds:schemaRef ds:uri="http://schemas.microsoft.com/office/infopath/2007/PartnerControls"/>
    <ds:schemaRef ds:uri="d06e6096-8098-40a7-bbd0-079ecb969637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b4dd4b0c-76db-40b5-8156-1b5e88d6beb3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main!Print_Area</vt:lpstr>
    </vt:vector>
  </TitlesOfParts>
  <Company>Colorado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Johnson</dc:creator>
  <cp:lastModifiedBy>Victoria Nguyen</cp:lastModifiedBy>
  <cp:lastPrinted>2001-06-24T14:39:35Z</cp:lastPrinted>
  <dcterms:created xsi:type="dcterms:W3CDTF">2001-01-10T21:41:22Z</dcterms:created>
  <dcterms:modified xsi:type="dcterms:W3CDTF">2025-04-25T04:20:38Z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812132926</vt:i4>
  </property>
  <property fmtid="{D5CDD505-2E9C-101B-9397-08002B2CF9AE}" pid="3" name="_EmailSubject">
    <vt:lpwstr>Chapter 6 and 7.</vt:lpwstr>
  </property>
  <property fmtid="{D5CDD505-2E9C-101B-9397-08002B2CF9AE}" pid="4" name="_AuthorEmail">
    <vt:lpwstr>Rick.Johnson@business.colostate.edu</vt:lpwstr>
  </property>
  <property fmtid="{D5CDD505-2E9C-101B-9397-08002B2CF9AE}" pid="5" name="_AuthorEmailDisplayName">
    <vt:lpwstr>Johnson,Rick</vt:lpwstr>
  </property>
  <property fmtid="{D5CDD505-2E9C-101B-9397-08002B2CF9AE}" pid="6" name="_ReviewingToolsShownOnce">
    <vt:lpwstr/>
  </property>
  <property fmtid="{D5CDD505-2E9C-101B-9397-08002B2CF9AE}" pid="7" name="ContentTypeId">
    <vt:lpwstr>0x0101000F298E2B7ABA00449DADF7B9FAB1AD98</vt:lpwstr>
  </property>
</Properties>
</file>