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024"/>
  <workbookPr autoCompressPictures="0"/>
  <bookViews>
    <workbookView xWindow="0" yWindow="-460" windowWidth="28800" windowHeight="18000"/>
  </bookViews>
  <sheets>
    <sheet name="Temporario" sheetId="1" r:id="rId1"/>
    <sheet name="Plan2" sheetId="2" r:id="rId2"/>
    <sheet name="Plan3" sheetId="3" r:id="rId3"/>
  </sheets>
  <definedNames>
    <definedName name="_xlnm._FilterDatabase" localSheetId="0" hidden="1">Temporario!$A$1:$K$473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4" i="1"/>
  <c r="M2" i="3"/>
  <c r="L3" i="3"/>
  <c r="L4" i="3"/>
  <c r="L5" i="3"/>
  <c r="L2" i="3"/>
  <c r="K6" i="3"/>
  <c r="K3" i="3"/>
  <c r="K4" i="3"/>
  <c r="K5" i="3"/>
  <c r="K2" i="3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1" i="1"/>
  <c r="G340" i="1"/>
  <c r="G339" i="1"/>
  <c r="G338" i="1"/>
  <c r="G335" i="1"/>
  <c r="G323" i="1"/>
  <c r="G132" i="1"/>
  <c r="G128" i="1"/>
  <c r="G125" i="1"/>
  <c r="G124" i="1"/>
  <c r="G123" i="1"/>
  <c r="G122" i="1"/>
  <c r="G120" i="1"/>
  <c r="G119" i="1"/>
  <c r="G26" i="1"/>
  <c r="G29" i="1"/>
  <c r="G33" i="1"/>
  <c r="G32" i="1"/>
  <c r="G34" i="1"/>
  <c r="G35" i="1"/>
  <c r="G36" i="1"/>
  <c r="G38" i="1"/>
  <c r="G37" i="1"/>
  <c r="G39" i="1"/>
  <c r="G41" i="1"/>
  <c r="G40" i="1"/>
  <c r="G193" i="1"/>
  <c r="G191" i="1"/>
  <c r="G190" i="1"/>
  <c r="G186" i="1"/>
  <c r="G185" i="1"/>
  <c r="G183" i="1"/>
  <c r="G181" i="1"/>
  <c r="G180" i="1"/>
  <c r="G194" i="1"/>
  <c r="G217" i="1"/>
  <c r="G218" i="1"/>
  <c r="G219" i="1"/>
  <c r="G224" i="1"/>
  <c r="G223" i="1"/>
  <c r="G222" i="1"/>
  <c r="G221" i="1"/>
  <c r="G220" i="1"/>
  <c r="G261" i="1"/>
  <c r="G260" i="1"/>
  <c r="G259" i="1"/>
  <c r="G299" i="1"/>
  <c r="G298" i="1"/>
</calcChain>
</file>

<file path=xl/sharedStrings.xml><?xml version="1.0" encoding="utf-8"?>
<sst xmlns="http://schemas.openxmlformats.org/spreadsheetml/2006/main" count="1461" uniqueCount="189">
  <si>
    <t>Girino</t>
  </si>
  <si>
    <t>Estágio</t>
  </si>
  <si>
    <t>Intervalo</t>
  </si>
  <si>
    <t>CT</t>
  </si>
  <si>
    <t>CC</t>
  </si>
  <si>
    <t>Substrato</t>
  </si>
  <si>
    <t>Data</t>
  </si>
  <si>
    <t>Meses</t>
  </si>
  <si>
    <t>1</t>
  </si>
  <si>
    <t>20 - 25</t>
  </si>
  <si>
    <t>4 - 6</t>
  </si>
  <si>
    <t>2</t>
  </si>
  <si>
    <t>3</t>
  </si>
  <si>
    <t>4</t>
  </si>
  <si>
    <t>20 - 22</t>
  </si>
  <si>
    <t>5</t>
  </si>
  <si>
    <t>26 - 28</t>
  </si>
  <si>
    <t>6</t>
  </si>
  <si>
    <t>7</t>
  </si>
  <si>
    <t>8</t>
  </si>
  <si>
    <t>9</t>
  </si>
  <si>
    <t>10</t>
  </si>
  <si>
    <t>11</t>
  </si>
  <si>
    <t>12</t>
  </si>
  <si>
    <t>13</t>
  </si>
  <si>
    <t>42 - 46</t>
  </si>
  <si>
    <t>14</t>
  </si>
  <si>
    <t>40 - 42</t>
  </si>
  <si>
    <t>15</t>
  </si>
  <si>
    <t>42 - 44</t>
  </si>
  <si>
    <t>16</t>
  </si>
  <si>
    <t>17</t>
  </si>
  <si>
    <t>18</t>
  </si>
  <si>
    <t>44 - 46</t>
  </si>
  <si>
    <t>19</t>
  </si>
  <si>
    <t>46 - 48</t>
  </si>
  <si>
    <t>20</t>
  </si>
  <si>
    <t>21</t>
  </si>
  <si>
    <t>48 - 50</t>
  </si>
  <si>
    <t>34 - 36</t>
  </si>
  <si>
    <t>0 - 2</t>
  </si>
  <si>
    <t>6 - 8</t>
  </si>
  <si>
    <t>10 - 12</t>
  </si>
  <si>
    <t>27</t>
  </si>
  <si>
    <t>14 - 16</t>
  </si>
  <si>
    <t>seco</t>
  </si>
  <si>
    <t>18 - 20</t>
  </si>
  <si>
    <t>41</t>
  </si>
  <si>
    <t>22 - 24</t>
  </si>
  <si>
    <t>24 - 26</t>
  </si>
  <si>
    <t>30 - 32</t>
  </si>
  <si>
    <t>32 - 34</t>
  </si>
  <si>
    <t>38 - 40</t>
  </si>
  <si>
    <t>26 - 41</t>
  </si>
  <si>
    <t>2 - 4</t>
  </si>
  <si>
    <t>28 - 30</t>
  </si>
  <si>
    <t>42,4</t>
  </si>
  <si>
    <t>8 - 10</t>
  </si>
  <si>
    <t>16 - 18</t>
  </si>
  <si>
    <t>36 - 38</t>
  </si>
  <si>
    <t>28</t>
  </si>
  <si>
    <t>20,1</t>
  </si>
  <si>
    <t>12,6</t>
  </si>
  <si>
    <t>12 - 14</t>
  </si>
  <si>
    <t>40,5</t>
  </si>
  <si>
    <t>42</t>
  </si>
  <si>
    <t>25</t>
  </si>
  <si>
    <t>29</t>
  </si>
  <si>
    <t>37</t>
  </si>
  <si>
    <t>21,8</t>
  </si>
  <si>
    <t>32,6</t>
  </si>
  <si>
    <t>26</t>
  </si>
  <si>
    <t>61</t>
  </si>
  <si>
    <t>40</t>
  </si>
  <si>
    <t>33</t>
  </si>
  <si>
    <t xml:space="preserve">20 - 22 </t>
  </si>
  <si>
    <t>23</t>
  </si>
  <si>
    <t>30</t>
  </si>
  <si>
    <t>Profundidade (cm)</t>
  </si>
  <si>
    <t>0</t>
  </si>
  <si>
    <t>8.3</t>
  </si>
  <si>
    <t>5.5</t>
  </si>
  <si>
    <t>3.42</t>
  </si>
  <si>
    <t>26 - 30</t>
  </si>
  <si>
    <t>26 -30</t>
  </si>
  <si>
    <t>25.I</t>
  </si>
  <si>
    <t>25.II</t>
  </si>
  <si>
    <t xml:space="preserve">48 - 50 </t>
  </si>
  <si>
    <t>Temperatura (°C)</t>
  </si>
  <si>
    <t>31 - 33</t>
  </si>
  <si>
    <t>38.5</t>
  </si>
  <si>
    <t>36.72</t>
  </si>
  <si>
    <t>12.8</t>
  </si>
  <si>
    <t>22 -24</t>
  </si>
  <si>
    <t xml:space="preserve">10 - 12 </t>
  </si>
  <si>
    <t>22.7</t>
  </si>
  <si>
    <t>27.57</t>
  </si>
  <si>
    <t>26.4</t>
  </si>
  <si>
    <t>99.6</t>
  </si>
  <si>
    <t>29.8</t>
  </si>
  <si>
    <t>31.6</t>
  </si>
  <si>
    <t>25.68</t>
  </si>
  <si>
    <t>40.5</t>
  </si>
  <si>
    <t>8.54</t>
  </si>
  <si>
    <t>3.59</t>
  </si>
  <si>
    <t>60.2</t>
  </si>
  <si>
    <t>12.13</t>
  </si>
  <si>
    <t>26.2</t>
  </si>
  <si>
    <t>12.5</t>
  </si>
  <si>
    <t>6.34</t>
  </si>
  <si>
    <t>18.8</t>
  </si>
  <si>
    <t>25.4</t>
  </si>
  <si>
    <t>31.2</t>
  </si>
  <si>
    <t>9.4</t>
  </si>
  <si>
    <t>7.86</t>
  </si>
  <si>
    <t>8.84</t>
  </si>
  <si>
    <t>31.3</t>
  </si>
  <si>
    <t>25.3</t>
  </si>
  <si>
    <t>56.2</t>
  </si>
  <si>
    <t>14.3</t>
  </si>
  <si>
    <t>25.5</t>
  </si>
  <si>
    <t>36.1</t>
  </si>
  <si>
    <t>49.3</t>
  </si>
  <si>
    <t>15.2</t>
  </si>
  <si>
    <t>20.6</t>
  </si>
  <si>
    <t>17.1</t>
  </si>
  <si>
    <t>18.1</t>
  </si>
  <si>
    <t>33.2</t>
  </si>
  <si>
    <t>37 - 39</t>
  </si>
  <si>
    <t>31 - 36</t>
  </si>
  <si>
    <t>16.8</t>
  </si>
  <si>
    <t>27.5</t>
  </si>
  <si>
    <t>4.3</t>
  </si>
  <si>
    <t>49.6</t>
  </si>
  <si>
    <t>30.4</t>
  </si>
  <si>
    <t>24.5</t>
  </si>
  <si>
    <t>13.64</t>
  </si>
  <si>
    <t>22</t>
  </si>
  <si>
    <t>24.4</t>
  </si>
  <si>
    <t>23.1</t>
  </si>
  <si>
    <t>54</t>
  </si>
  <si>
    <t>7.2</t>
  </si>
  <si>
    <t>10.4</t>
  </si>
  <si>
    <t>sand</t>
  </si>
  <si>
    <t>litter/sand</t>
  </si>
  <si>
    <t>litter/rock/sand</t>
  </si>
  <si>
    <t>rock/sand</t>
  </si>
  <si>
    <t>rock/sand/trunk</t>
  </si>
  <si>
    <t>litter</t>
  </si>
  <si>
    <t>litter/silt</t>
  </si>
  <si>
    <t>litter/rock/silt</t>
  </si>
  <si>
    <t>litter/rock</t>
  </si>
  <si>
    <t>litter/rock/trunk</t>
  </si>
  <si>
    <t>litter/trunk</t>
  </si>
  <si>
    <t>rock/silt</t>
  </si>
  <si>
    <t>rock</t>
  </si>
  <si>
    <t>rock/trunk</t>
  </si>
  <si>
    <t>trunk</t>
  </si>
  <si>
    <t>intervalo</t>
  </si>
  <si>
    <t>substrato predominante</t>
  </si>
  <si>
    <t>temp media</t>
  </si>
  <si>
    <t>temp dp</t>
  </si>
  <si>
    <t>prof media</t>
  </si>
  <si>
    <t>prof dp</t>
  </si>
  <si>
    <t>litter/rock/sand/silt/trunk</t>
  </si>
  <si>
    <t>litter/rock/sand/silt</t>
  </si>
  <si>
    <t>litter/rock/sand/trunk</t>
  </si>
  <si>
    <t>litter/sand/trunk</t>
  </si>
  <si>
    <t>substrato observado</t>
  </si>
  <si>
    <t>prof min</t>
  </si>
  <si>
    <t>prof max</t>
  </si>
  <si>
    <t>temp min</t>
  </si>
  <si>
    <t>temp max</t>
  </si>
  <si>
    <t>min</t>
  </si>
  <si>
    <t>max</t>
  </si>
  <si>
    <t>media</t>
  </si>
  <si>
    <t>dp</t>
  </si>
  <si>
    <t>Profundidade</t>
  </si>
  <si>
    <t>Temperatura</t>
  </si>
  <si>
    <t>vegetation</t>
  </si>
  <si>
    <t>silt</t>
  </si>
  <si>
    <t>Riacho</t>
  </si>
  <si>
    <t>temporario</t>
  </si>
  <si>
    <t>molhados</t>
  </si>
  <si>
    <t>secos</t>
  </si>
  <si>
    <t>microhabitat</t>
  </si>
  <si>
    <t>Absolute</t>
  </si>
  <si>
    <t>%</t>
  </si>
  <si>
    <t>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</si>
</sst>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49" fontId="1" fillId="0" borderId="1" xfId="0" applyNumberFormat="1" applyFont="1" applyBorder="1" applyAlignment="1">
      <alignment horizontal="center" vertical="top" wrapText="1"/>
    </xf>
    <xf numFmtId="49" fontId="1" fillId="0" borderId="2" xfId="0" applyNumberFormat="1" applyFont="1" applyBorder="1" applyAlignment="1">
      <alignment horizontal="center" vertical="top" wrapText="1"/>
    </xf>
    <xf numFmtId="0" fontId="1" fillId="0" borderId="2" xfId="0" applyNumberFormat="1" applyFont="1" applyBorder="1" applyAlignment="1">
      <alignment horizontal="center" vertical="top" wrapText="1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164" fontId="1" fillId="0" borderId="2" xfId="0" applyNumberFormat="1" applyFont="1" applyBorder="1" applyAlignment="1">
      <alignment horizontal="center" vertical="top"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3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wrapText="1"/>
    </xf>
    <xf numFmtId="49" fontId="2" fillId="0" borderId="3" xfId="0" applyNumberFormat="1" applyFont="1" applyFill="1" applyBorder="1" applyAlignment="1">
      <alignment horizontal="center" wrapText="1"/>
    </xf>
    <xf numFmtId="49" fontId="1" fillId="0" borderId="0" xfId="0" applyNumberFormat="1" applyFont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0" xfId="0" applyNumberFormat="1" applyFont="1" applyBorder="1" applyAlignment="1">
      <alignment horizontal="center" vertical="top" wrapText="1"/>
    </xf>
    <xf numFmtId="49" fontId="1" fillId="0" borderId="0" xfId="0" applyNumberFormat="1" applyFont="1" applyBorder="1" applyAlignment="1">
      <alignment vertical="top" wrapText="1"/>
    </xf>
    <xf numFmtId="2" fontId="0" fillId="0" borderId="0" xfId="0" applyNumberFormat="1"/>
    <xf numFmtId="2" fontId="1" fillId="0" borderId="2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wrapText="1"/>
    </xf>
    <xf numFmtId="49" fontId="0" fillId="0" borderId="0" xfId="0" applyNumberFormat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3"/>
  <sheetViews>
    <sheetView tabSelected="1" zoomScale="150" zoomScaleNormal="150" zoomScalePageLayoutView="150" workbookViewId="0">
      <selection activeCell="K473" sqref="A2:K473"/>
    </sheetView>
  </sheetViews>
  <sheetFormatPr baseColWidth="10" defaultColWidth="8.83203125" defaultRowHeight="14" x14ac:dyDescent="0"/>
  <cols>
    <col min="1" max="1" width="10.83203125" bestFit="1" customWidth="1"/>
    <col min="2" max="2" width="13.33203125" style="23" bestFit="1" customWidth="1"/>
    <col min="3" max="3" width="11.83203125" bestFit="1" customWidth="1"/>
    <col min="4" max="4" width="11.83203125" customWidth="1"/>
    <col min="5" max="5" width="7.6640625" bestFit="1" customWidth="1"/>
    <col min="6" max="6" width="7.83203125" bestFit="1" customWidth="1"/>
    <col min="7" max="7" width="22.33203125" bestFit="1" customWidth="1"/>
    <col min="8" max="8" width="18" customWidth="1"/>
    <col min="9" max="9" width="20.83203125" bestFit="1" customWidth="1"/>
    <col min="10" max="10" width="9.5" bestFit="1" customWidth="1"/>
    <col min="11" max="11" width="10.83203125" bestFit="1" customWidth="1"/>
  </cols>
  <sheetData>
    <row r="1" spans="1:12" ht="15" thickBot="1">
      <c r="A1" s="13" t="s">
        <v>0</v>
      </c>
      <c r="B1" s="22" t="s">
        <v>2</v>
      </c>
      <c r="C1" s="14" t="s">
        <v>1</v>
      </c>
      <c r="D1" s="14" t="s">
        <v>188</v>
      </c>
      <c r="E1" s="15" t="s">
        <v>3</v>
      </c>
      <c r="F1" s="15" t="s">
        <v>4</v>
      </c>
      <c r="G1" s="28" t="s">
        <v>78</v>
      </c>
      <c r="H1" s="15" t="s">
        <v>5</v>
      </c>
      <c r="I1" s="20" t="s">
        <v>88</v>
      </c>
      <c r="J1" s="16" t="s">
        <v>6</v>
      </c>
      <c r="K1" s="16" t="s">
        <v>7</v>
      </c>
    </row>
    <row r="2" spans="1:12" ht="15" thickBot="1">
      <c r="A2" s="1" t="s">
        <v>8</v>
      </c>
      <c r="B2" s="2" t="s">
        <v>10</v>
      </c>
      <c r="C2" s="2" t="s">
        <v>86</v>
      </c>
      <c r="D2" s="2"/>
      <c r="E2" s="3">
        <v>38.4</v>
      </c>
      <c r="F2" s="3">
        <v>11.2</v>
      </c>
      <c r="G2" s="2"/>
      <c r="H2" s="2" t="s">
        <v>146</v>
      </c>
      <c r="I2" s="17"/>
      <c r="J2" s="4">
        <v>37347</v>
      </c>
      <c r="K2">
        <v>1</v>
      </c>
    </row>
    <row r="3" spans="1:12" ht="15" thickBot="1">
      <c r="A3" s="1" t="s">
        <v>11</v>
      </c>
      <c r="B3" s="2" t="s">
        <v>10</v>
      </c>
      <c r="C3" s="2" t="s">
        <v>86</v>
      </c>
      <c r="D3" s="2"/>
      <c r="E3" s="3">
        <v>30.1</v>
      </c>
      <c r="F3" s="3">
        <v>9.1999999999999993</v>
      </c>
      <c r="G3" s="2"/>
      <c r="H3" s="2" t="s">
        <v>146</v>
      </c>
      <c r="I3" s="17"/>
      <c r="J3" s="4">
        <v>37347</v>
      </c>
      <c r="K3">
        <v>1</v>
      </c>
    </row>
    <row r="4" spans="1:12" ht="15" thickBot="1">
      <c r="A4" s="1" t="s">
        <v>12</v>
      </c>
      <c r="B4" s="2" t="s">
        <v>10</v>
      </c>
      <c r="C4" s="2" t="s">
        <v>86</v>
      </c>
      <c r="D4" s="2"/>
      <c r="E4" s="3">
        <v>41</v>
      </c>
      <c r="F4" s="3">
        <v>12.3</v>
      </c>
      <c r="G4" s="2"/>
      <c r="H4" s="2" t="s">
        <v>146</v>
      </c>
      <c r="I4" s="17"/>
      <c r="J4" s="4">
        <v>37347</v>
      </c>
      <c r="K4">
        <v>1</v>
      </c>
      <c r="L4">
        <f>321/493</f>
        <v>0.65111561866125756</v>
      </c>
    </row>
    <row r="5" spans="1:12" ht="15" thickBot="1">
      <c r="A5" s="1" t="s">
        <v>13</v>
      </c>
      <c r="B5" s="2" t="s">
        <v>14</v>
      </c>
      <c r="C5" s="2" t="s">
        <v>86</v>
      </c>
      <c r="D5" s="2"/>
      <c r="E5" s="3">
        <v>36.700000000000003</v>
      </c>
      <c r="F5" s="3">
        <v>9.6999999999999993</v>
      </c>
      <c r="G5" s="3">
        <v>10.8</v>
      </c>
      <c r="H5" s="2" t="s">
        <v>146</v>
      </c>
      <c r="I5" s="17"/>
      <c r="J5" s="4">
        <v>37347</v>
      </c>
      <c r="K5">
        <v>1</v>
      </c>
      <c r="L5">
        <f>245/493</f>
        <v>0.49695740365111563</v>
      </c>
    </row>
    <row r="6" spans="1:12" ht="15" thickBot="1">
      <c r="A6" s="1" t="s">
        <v>15</v>
      </c>
      <c r="B6" s="2" t="s">
        <v>16</v>
      </c>
      <c r="C6" s="2" t="s">
        <v>86</v>
      </c>
      <c r="D6" s="2"/>
      <c r="E6" s="3">
        <v>34.4</v>
      </c>
      <c r="F6" s="3">
        <v>9.6</v>
      </c>
      <c r="G6" s="3">
        <v>3.4</v>
      </c>
      <c r="H6" s="2" t="s">
        <v>145</v>
      </c>
      <c r="I6" s="17"/>
      <c r="J6" s="4">
        <v>37347</v>
      </c>
      <c r="K6">
        <v>1</v>
      </c>
    </row>
    <row r="7" spans="1:12" ht="15" thickBot="1">
      <c r="A7" s="1" t="s">
        <v>17</v>
      </c>
      <c r="B7" s="2" t="s">
        <v>16</v>
      </c>
      <c r="C7" s="2" t="s">
        <v>86</v>
      </c>
      <c r="D7" s="2"/>
      <c r="E7" s="3">
        <v>43.3</v>
      </c>
      <c r="F7" s="3">
        <v>12</v>
      </c>
      <c r="G7" s="3">
        <v>3.4</v>
      </c>
      <c r="H7" s="2" t="s">
        <v>145</v>
      </c>
      <c r="I7" s="17"/>
      <c r="J7" s="4">
        <v>37347</v>
      </c>
      <c r="K7">
        <v>1</v>
      </c>
    </row>
    <row r="8" spans="1:12" ht="15" thickBot="1">
      <c r="A8" s="1" t="s">
        <v>18</v>
      </c>
      <c r="B8" s="2" t="s">
        <v>16</v>
      </c>
      <c r="C8" s="2" t="s">
        <v>86</v>
      </c>
      <c r="D8" s="2"/>
      <c r="E8" s="3">
        <v>33.700000000000003</v>
      </c>
      <c r="F8" s="3">
        <v>9.9</v>
      </c>
      <c r="G8" s="3">
        <v>3.4</v>
      </c>
      <c r="H8" s="2" t="s">
        <v>145</v>
      </c>
      <c r="I8" s="17"/>
      <c r="J8" s="4">
        <v>37347</v>
      </c>
      <c r="K8">
        <v>1</v>
      </c>
    </row>
    <row r="9" spans="1:12" ht="15" thickBot="1">
      <c r="A9" s="1" t="s">
        <v>19</v>
      </c>
      <c r="B9" s="2" t="s">
        <v>16</v>
      </c>
      <c r="C9" s="2" t="s">
        <v>86</v>
      </c>
      <c r="D9" s="2"/>
      <c r="E9" s="3">
        <v>28.9</v>
      </c>
      <c r="F9" s="3">
        <v>7.6</v>
      </c>
      <c r="G9" s="3">
        <v>3.4</v>
      </c>
      <c r="H9" s="2" t="s">
        <v>145</v>
      </c>
      <c r="I9" s="17"/>
      <c r="J9" s="4">
        <v>37347</v>
      </c>
      <c r="K9">
        <v>1</v>
      </c>
    </row>
    <row r="10" spans="1:12" ht="15" thickBot="1">
      <c r="A10" s="1" t="s">
        <v>20</v>
      </c>
      <c r="B10" s="2" t="s">
        <v>16</v>
      </c>
      <c r="C10" s="2" t="s">
        <v>86</v>
      </c>
      <c r="D10" s="2"/>
      <c r="E10" s="3">
        <v>38.700000000000003</v>
      </c>
      <c r="F10" s="3">
        <v>11.2</v>
      </c>
      <c r="G10" s="3">
        <v>3.4</v>
      </c>
      <c r="H10" s="2" t="s">
        <v>145</v>
      </c>
      <c r="I10" s="17"/>
      <c r="J10" s="4">
        <v>37347</v>
      </c>
      <c r="K10">
        <v>1</v>
      </c>
    </row>
    <row r="11" spans="1:12" ht="15" thickBot="1">
      <c r="A11" s="1" t="s">
        <v>21</v>
      </c>
      <c r="B11" s="2" t="s">
        <v>16</v>
      </c>
      <c r="C11" s="2" t="s">
        <v>86</v>
      </c>
      <c r="D11" s="2"/>
      <c r="E11" s="3">
        <v>34.5</v>
      </c>
      <c r="F11" s="3">
        <v>9.1</v>
      </c>
      <c r="G11" s="3">
        <v>3.4</v>
      </c>
      <c r="H11" s="2" t="s">
        <v>145</v>
      </c>
      <c r="I11" s="17"/>
      <c r="J11" s="4">
        <v>37347</v>
      </c>
      <c r="K11">
        <v>1</v>
      </c>
    </row>
    <row r="12" spans="1:12" ht="15" thickBot="1">
      <c r="A12" s="1" t="s">
        <v>22</v>
      </c>
      <c r="B12" s="2" t="s">
        <v>16</v>
      </c>
      <c r="C12" s="2" t="s">
        <v>86</v>
      </c>
      <c r="D12" s="2"/>
      <c r="E12" s="3">
        <v>40.200000000000003</v>
      </c>
      <c r="F12" s="3">
        <v>10.5</v>
      </c>
      <c r="G12" s="3">
        <v>3.4</v>
      </c>
      <c r="H12" s="2" t="s">
        <v>145</v>
      </c>
      <c r="I12" s="17"/>
      <c r="J12" s="4">
        <v>37347</v>
      </c>
      <c r="K12">
        <v>1</v>
      </c>
    </row>
    <row r="13" spans="1:12" ht="15" thickBot="1">
      <c r="A13" s="1" t="s">
        <v>23</v>
      </c>
      <c r="B13" s="2" t="s">
        <v>16</v>
      </c>
      <c r="C13" s="2" t="s">
        <v>86</v>
      </c>
      <c r="D13" s="2"/>
      <c r="E13" s="3">
        <v>36.6</v>
      </c>
      <c r="F13" s="3">
        <v>10.5</v>
      </c>
      <c r="G13" s="3">
        <v>3.4</v>
      </c>
      <c r="H13" s="2" t="s">
        <v>145</v>
      </c>
      <c r="I13" s="17"/>
      <c r="J13" s="4">
        <v>37347</v>
      </c>
      <c r="K13">
        <v>1</v>
      </c>
    </row>
    <row r="14" spans="1:12" ht="15" thickBot="1">
      <c r="A14" s="1" t="s">
        <v>24</v>
      </c>
      <c r="B14" s="2" t="s">
        <v>16</v>
      </c>
      <c r="C14" s="2" t="s">
        <v>47</v>
      </c>
      <c r="D14" s="2"/>
      <c r="E14" s="3">
        <v>48.7</v>
      </c>
      <c r="F14" s="3">
        <v>13.7</v>
      </c>
      <c r="G14" s="3">
        <v>3.4</v>
      </c>
      <c r="H14" s="2" t="s">
        <v>145</v>
      </c>
      <c r="I14" s="17"/>
      <c r="J14" s="4">
        <v>37347</v>
      </c>
      <c r="K14">
        <v>1</v>
      </c>
    </row>
    <row r="15" spans="1:12" ht="15" thickBot="1">
      <c r="A15" s="1" t="s">
        <v>26</v>
      </c>
      <c r="B15" s="5" t="s">
        <v>27</v>
      </c>
      <c r="C15" s="2" t="s">
        <v>86</v>
      </c>
      <c r="D15" s="2"/>
      <c r="E15" s="3">
        <v>30.7</v>
      </c>
      <c r="F15" s="3">
        <v>12</v>
      </c>
      <c r="G15" s="3">
        <v>3</v>
      </c>
      <c r="H15" s="2" t="s">
        <v>146</v>
      </c>
      <c r="I15" s="17"/>
      <c r="J15" s="4">
        <v>37347</v>
      </c>
      <c r="K15">
        <v>1</v>
      </c>
    </row>
    <row r="16" spans="1:12" ht="15" thickBot="1">
      <c r="A16" s="1" t="s">
        <v>28</v>
      </c>
      <c r="B16" s="2" t="s">
        <v>29</v>
      </c>
      <c r="C16" s="2" t="s">
        <v>65</v>
      </c>
      <c r="D16" s="2"/>
      <c r="E16" s="3">
        <v>41.4</v>
      </c>
      <c r="F16" s="3">
        <v>12</v>
      </c>
      <c r="G16" s="2"/>
      <c r="H16" s="2" t="s">
        <v>144</v>
      </c>
      <c r="I16" s="17"/>
      <c r="J16" s="4">
        <v>37347</v>
      </c>
      <c r="K16">
        <v>1</v>
      </c>
    </row>
    <row r="17" spans="1:11" ht="15" thickBot="1">
      <c r="A17" s="1" t="s">
        <v>30</v>
      </c>
      <c r="B17" s="2" t="s">
        <v>29</v>
      </c>
      <c r="C17" s="2" t="s">
        <v>65</v>
      </c>
      <c r="D17" s="2"/>
      <c r="E17" s="3">
        <v>50.3</v>
      </c>
      <c r="F17" s="3">
        <v>12.7</v>
      </c>
      <c r="G17" s="2"/>
      <c r="H17" s="2" t="s">
        <v>144</v>
      </c>
      <c r="I17" s="17"/>
      <c r="J17" s="4">
        <v>37347</v>
      </c>
      <c r="K17">
        <v>1</v>
      </c>
    </row>
    <row r="18" spans="1:11" ht="15" thickBot="1">
      <c r="A18" s="1" t="s">
        <v>31</v>
      </c>
      <c r="B18" s="2" t="s">
        <v>29</v>
      </c>
      <c r="C18" s="2" t="s">
        <v>65</v>
      </c>
      <c r="D18" s="2"/>
      <c r="E18" s="3">
        <v>43.8</v>
      </c>
      <c r="F18" s="3">
        <v>11.9</v>
      </c>
      <c r="G18" s="2"/>
      <c r="H18" s="2" t="s">
        <v>144</v>
      </c>
      <c r="I18" s="17"/>
      <c r="J18" s="4">
        <v>37347</v>
      </c>
      <c r="K18">
        <v>1</v>
      </c>
    </row>
    <row r="19" spans="1:11" ht="15" thickBot="1">
      <c r="A19" s="5" t="s">
        <v>32</v>
      </c>
      <c r="B19" s="2" t="s">
        <v>29</v>
      </c>
      <c r="C19" s="2" t="s">
        <v>65</v>
      </c>
      <c r="D19" s="2"/>
      <c r="E19" s="3">
        <v>47.9</v>
      </c>
      <c r="F19" s="3">
        <v>12.6</v>
      </c>
      <c r="G19" s="2"/>
      <c r="H19" s="2" t="s">
        <v>144</v>
      </c>
      <c r="I19" s="17"/>
      <c r="J19" s="4">
        <v>37347</v>
      </c>
      <c r="K19">
        <v>1</v>
      </c>
    </row>
    <row r="20" spans="1:11" ht="15" thickBot="1">
      <c r="A20" s="1"/>
      <c r="B20" s="2" t="s">
        <v>33</v>
      </c>
      <c r="C20" s="2"/>
      <c r="D20" s="2"/>
      <c r="E20" s="6"/>
      <c r="F20" s="6"/>
      <c r="G20" s="2"/>
      <c r="H20" s="2" t="s">
        <v>146</v>
      </c>
      <c r="I20" s="17"/>
      <c r="J20" s="4">
        <v>37347</v>
      </c>
      <c r="K20">
        <v>1</v>
      </c>
    </row>
    <row r="21" spans="1:11" ht="15" thickBot="1">
      <c r="A21" s="1" t="s">
        <v>34</v>
      </c>
      <c r="B21" s="2" t="s">
        <v>35</v>
      </c>
      <c r="C21" s="2" t="s">
        <v>86</v>
      </c>
      <c r="D21" s="2"/>
      <c r="E21" s="3">
        <v>39.4</v>
      </c>
      <c r="F21" s="3">
        <v>10.4</v>
      </c>
      <c r="G21" s="3">
        <v>8.9</v>
      </c>
      <c r="H21" s="2" t="s">
        <v>145</v>
      </c>
      <c r="I21" s="17"/>
      <c r="J21" s="4">
        <v>37347</v>
      </c>
      <c r="K21">
        <v>1</v>
      </c>
    </row>
    <row r="22" spans="1:11" ht="15" thickBot="1">
      <c r="A22" s="1" t="s">
        <v>36</v>
      </c>
      <c r="B22" s="2" t="s">
        <v>35</v>
      </c>
      <c r="C22" s="2" t="s">
        <v>65</v>
      </c>
      <c r="D22" s="2"/>
      <c r="E22" s="3">
        <v>56.6</v>
      </c>
      <c r="F22" s="3">
        <v>20</v>
      </c>
      <c r="G22" s="3">
        <v>8.9</v>
      </c>
      <c r="H22" s="2" t="s">
        <v>145</v>
      </c>
      <c r="I22" s="17"/>
      <c r="J22" s="4">
        <v>37347</v>
      </c>
      <c r="K22">
        <v>1</v>
      </c>
    </row>
    <row r="23" spans="1:11" ht="15" thickBot="1">
      <c r="A23" s="1" t="s">
        <v>37</v>
      </c>
      <c r="B23" s="2" t="s">
        <v>38</v>
      </c>
      <c r="C23" s="2" t="s">
        <v>86</v>
      </c>
      <c r="D23" s="2"/>
      <c r="E23" s="3">
        <v>35.4</v>
      </c>
      <c r="F23" s="3">
        <v>9.5</v>
      </c>
      <c r="G23" s="3">
        <v>7.4</v>
      </c>
      <c r="H23" s="2" t="s">
        <v>146</v>
      </c>
      <c r="I23" s="17"/>
      <c r="J23" s="4">
        <v>37347</v>
      </c>
      <c r="K23">
        <v>1</v>
      </c>
    </row>
    <row r="24" spans="1:11" ht="15" thickBot="1">
      <c r="A24" s="1" t="s">
        <v>8</v>
      </c>
      <c r="B24" s="2" t="s">
        <v>14</v>
      </c>
      <c r="C24" s="2" t="s">
        <v>9</v>
      </c>
      <c r="D24" s="2"/>
      <c r="E24" s="3">
        <v>19</v>
      </c>
      <c r="F24" s="3">
        <v>6</v>
      </c>
      <c r="H24" s="2" t="s">
        <v>146</v>
      </c>
      <c r="I24" s="17"/>
      <c r="J24" s="4">
        <v>37402</v>
      </c>
      <c r="K24">
        <v>2</v>
      </c>
    </row>
    <row r="25" spans="1:11" ht="15" thickBot="1">
      <c r="A25" s="1" t="s">
        <v>11</v>
      </c>
      <c r="B25" s="2" t="s">
        <v>39</v>
      </c>
      <c r="C25" s="2" t="s">
        <v>9</v>
      </c>
      <c r="D25" s="2"/>
      <c r="E25" s="3">
        <v>42.1</v>
      </c>
      <c r="F25" s="3">
        <v>10.199999999999999</v>
      </c>
      <c r="H25" s="2" t="s">
        <v>146</v>
      </c>
      <c r="I25" s="17"/>
      <c r="J25" s="4">
        <v>37402</v>
      </c>
      <c r="K25">
        <v>2</v>
      </c>
    </row>
    <row r="26" spans="1:11" ht="15" thickBot="1">
      <c r="A26" s="17"/>
      <c r="B26" s="2" t="s">
        <v>40</v>
      </c>
      <c r="C26" s="2"/>
      <c r="D26" s="2"/>
      <c r="E26" s="3"/>
      <c r="F26" s="3"/>
      <c r="G26" s="26">
        <f>(1.35+1.35+0.5)/3</f>
        <v>1.0666666666666667</v>
      </c>
      <c r="H26" s="2"/>
      <c r="I26" s="17"/>
      <c r="J26" s="4">
        <v>37402</v>
      </c>
      <c r="K26">
        <v>2</v>
      </c>
    </row>
    <row r="27" spans="1:11" ht="15" thickBot="1">
      <c r="A27" s="17"/>
      <c r="B27" s="2" t="s">
        <v>54</v>
      </c>
      <c r="C27" s="2"/>
      <c r="D27" s="2"/>
      <c r="E27" s="3"/>
      <c r="F27" s="3"/>
      <c r="G27" s="26">
        <v>8.6</v>
      </c>
      <c r="H27" s="2"/>
      <c r="I27" s="17"/>
      <c r="J27" s="4">
        <v>37402</v>
      </c>
      <c r="K27">
        <v>2</v>
      </c>
    </row>
    <row r="28" spans="1:11" ht="15" thickBot="1">
      <c r="A28" s="17"/>
      <c r="B28" s="2" t="s">
        <v>41</v>
      </c>
      <c r="C28" s="2"/>
      <c r="D28" s="2"/>
      <c r="E28" s="3"/>
      <c r="F28" s="3"/>
      <c r="G28" s="26">
        <v>13.2</v>
      </c>
      <c r="H28" s="2"/>
      <c r="I28" s="17"/>
      <c r="J28" s="4">
        <v>37402</v>
      </c>
      <c r="K28">
        <v>2</v>
      </c>
    </row>
    <row r="29" spans="1:11" ht="15" thickBot="1">
      <c r="A29" s="17"/>
      <c r="B29" s="2" t="s">
        <v>94</v>
      </c>
      <c r="C29" s="2"/>
      <c r="D29" s="2"/>
      <c r="E29" s="3"/>
      <c r="F29" s="3"/>
      <c r="G29" s="26">
        <f>1.18/2</f>
        <v>0.59</v>
      </c>
      <c r="H29" s="2"/>
      <c r="I29" s="17"/>
      <c r="J29" s="4">
        <v>37402</v>
      </c>
      <c r="K29">
        <v>2</v>
      </c>
    </row>
    <row r="30" spans="1:11" ht="15" thickBot="1">
      <c r="A30" s="17"/>
      <c r="B30" s="2" t="s">
        <v>63</v>
      </c>
      <c r="C30" s="2"/>
      <c r="D30" s="2"/>
      <c r="E30" s="3"/>
      <c r="F30" s="3"/>
      <c r="G30" s="26">
        <v>8.1999999999999993</v>
      </c>
      <c r="H30" s="2"/>
      <c r="I30" s="17"/>
      <c r="J30" s="4">
        <v>37402</v>
      </c>
      <c r="K30">
        <v>2</v>
      </c>
    </row>
    <row r="31" spans="1:11" ht="15" thickBot="1">
      <c r="A31" s="17"/>
      <c r="B31" s="2" t="s">
        <v>46</v>
      </c>
      <c r="C31" s="2"/>
      <c r="D31" s="2"/>
      <c r="E31" s="3"/>
      <c r="F31" s="3"/>
      <c r="G31" s="26">
        <v>8</v>
      </c>
      <c r="H31" s="2"/>
      <c r="I31" s="17"/>
      <c r="J31" s="4">
        <v>37402</v>
      </c>
      <c r="K31">
        <v>2</v>
      </c>
    </row>
    <row r="32" spans="1:11" ht="15" thickBot="1">
      <c r="A32" s="17"/>
      <c r="B32" s="2" t="s">
        <v>14</v>
      </c>
      <c r="C32" s="2" t="s">
        <v>85</v>
      </c>
      <c r="D32" s="2"/>
      <c r="E32" s="3">
        <v>19</v>
      </c>
      <c r="F32" s="3">
        <v>6</v>
      </c>
      <c r="G32" s="26">
        <f>(15.1+12.34)/2</f>
        <v>13.719999999999999</v>
      </c>
      <c r="H32" s="2"/>
      <c r="I32" s="17"/>
      <c r="J32" s="4">
        <v>37402</v>
      </c>
      <c r="K32">
        <v>2</v>
      </c>
    </row>
    <row r="33" spans="1:11" ht="15" thickBot="1">
      <c r="A33" s="17"/>
      <c r="B33" s="2" t="s">
        <v>14</v>
      </c>
      <c r="C33" s="2" t="s">
        <v>86</v>
      </c>
      <c r="D33" s="2"/>
      <c r="E33" s="3">
        <v>42.1</v>
      </c>
      <c r="F33" s="3">
        <v>10.199999999999999</v>
      </c>
      <c r="G33" s="26">
        <f>(15.1+12.34)/2</f>
        <v>13.719999999999999</v>
      </c>
      <c r="H33" s="2"/>
      <c r="I33" s="17"/>
      <c r="J33" s="4">
        <v>37402</v>
      </c>
      <c r="K33">
        <v>2</v>
      </c>
    </row>
    <row r="34" spans="1:11">
      <c r="A34" s="17"/>
      <c r="B34" s="17" t="s">
        <v>93</v>
      </c>
      <c r="C34" s="17"/>
      <c r="D34" s="17"/>
      <c r="E34" s="24"/>
      <c r="F34" s="24"/>
      <c r="G34" s="26">
        <f>(0+15.1+14)/3</f>
        <v>9.7000000000000011</v>
      </c>
      <c r="H34" s="17"/>
      <c r="I34" s="17"/>
      <c r="J34" s="4">
        <v>37402</v>
      </c>
      <c r="K34">
        <v>2</v>
      </c>
    </row>
    <row r="35" spans="1:11">
      <c r="A35" s="17"/>
      <c r="B35" s="17" t="s">
        <v>49</v>
      </c>
      <c r="C35" s="17"/>
      <c r="D35" s="17"/>
      <c r="E35" s="24"/>
      <c r="F35" s="24"/>
      <c r="G35" s="26">
        <f>(0+1.07)/2</f>
        <v>0.53500000000000003</v>
      </c>
      <c r="H35" s="17"/>
      <c r="I35" s="17"/>
      <c r="J35" s="4">
        <v>37402</v>
      </c>
      <c r="K35">
        <v>2</v>
      </c>
    </row>
    <row r="36" spans="1:11">
      <c r="A36" s="17"/>
      <c r="B36" s="17" t="s">
        <v>16</v>
      </c>
      <c r="C36" s="17"/>
      <c r="D36" s="17"/>
      <c r="E36" s="24"/>
      <c r="F36" s="24"/>
      <c r="G36" s="26">
        <f>(0+1.15)/2</f>
        <v>0.57499999999999996</v>
      </c>
      <c r="H36" s="17"/>
      <c r="I36" s="17"/>
      <c r="J36" s="4">
        <v>37402</v>
      </c>
      <c r="K36">
        <v>2</v>
      </c>
    </row>
    <row r="37" spans="1:11">
      <c r="A37" s="17"/>
      <c r="B37" s="17" t="s">
        <v>50</v>
      </c>
      <c r="C37" s="17"/>
      <c r="D37" s="17"/>
      <c r="E37" s="24"/>
      <c r="F37" s="24"/>
      <c r="G37" s="26">
        <f>(15.1+25.2)/2</f>
        <v>20.149999999999999</v>
      </c>
      <c r="H37" s="17"/>
      <c r="I37" s="17"/>
      <c r="J37" s="4">
        <v>37402</v>
      </c>
      <c r="K37">
        <v>2</v>
      </c>
    </row>
    <row r="38" spans="1:11">
      <c r="A38" s="17"/>
      <c r="B38" s="17" t="s">
        <v>39</v>
      </c>
      <c r="C38" s="17"/>
      <c r="D38" s="17"/>
      <c r="E38" s="24"/>
      <c r="F38" s="24"/>
      <c r="G38" s="26">
        <f>(15.1+3.46)/2</f>
        <v>9.2799999999999994</v>
      </c>
      <c r="H38" s="17"/>
      <c r="I38" s="17"/>
      <c r="J38" s="4">
        <v>37402</v>
      </c>
      <c r="K38">
        <v>2</v>
      </c>
    </row>
    <row r="39" spans="1:11">
      <c r="A39" s="17"/>
      <c r="B39" s="17" t="s">
        <v>59</v>
      </c>
      <c r="C39" s="17"/>
      <c r="D39" s="17"/>
      <c r="E39" s="24"/>
      <c r="F39" s="24"/>
      <c r="G39" s="26">
        <f>(15.1+1.09)/2</f>
        <v>8.0950000000000006</v>
      </c>
      <c r="H39" s="17"/>
      <c r="I39" s="17"/>
      <c r="J39" s="4">
        <v>37402</v>
      </c>
      <c r="K39">
        <v>2</v>
      </c>
    </row>
    <row r="40" spans="1:11">
      <c r="A40" s="17"/>
      <c r="B40" s="17" t="s">
        <v>29</v>
      </c>
      <c r="C40" s="17"/>
      <c r="D40" s="17"/>
      <c r="E40" s="24"/>
      <c r="F40" s="24"/>
      <c r="G40" s="26">
        <f>(2*(15.5)+8.98)/3</f>
        <v>13.326666666666668</v>
      </c>
      <c r="H40" s="17"/>
      <c r="I40" s="17"/>
      <c r="J40" s="4">
        <v>37402</v>
      </c>
      <c r="K40">
        <v>2</v>
      </c>
    </row>
    <row r="41" spans="1:11">
      <c r="A41" s="17"/>
      <c r="B41" s="23" t="s">
        <v>35</v>
      </c>
      <c r="G41" s="26">
        <f>(2*(15.1)+12.74)/3</f>
        <v>14.313333333333333</v>
      </c>
      <c r="J41" s="4">
        <v>37402</v>
      </c>
      <c r="K41">
        <v>2</v>
      </c>
    </row>
    <row r="42" spans="1:11" ht="15" thickBot="1">
      <c r="B42" s="2" t="s">
        <v>40</v>
      </c>
      <c r="C42" s="2"/>
      <c r="D42" s="2"/>
      <c r="E42" s="6"/>
      <c r="F42" s="6"/>
      <c r="G42" s="3">
        <v>36</v>
      </c>
      <c r="H42" s="2" t="s">
        <v>146</v>
      </c>
      <c r="I42" s="25" t="s">
        <v>37</v>
      </c>
      <c r="J42" s="4">
        <v>37408</v>
      </c>
      <c r="K42">
        <v>3</v>
      </c>
    </row>
    <row r="43" spans="1:11" ht="15" thickBot="1">
      <c r="B43" s="2" t="s">
        <v>10</v>
      </c>
      <c r="C43" s="2"/>
      <c r="D43" s="2"/>
      <c r="E43" s="6"/>
      <c r="F43" s="6"/>
      <c r="G43" s="3">
        <v>27</v>
      </c>
      <c r="I43" s="25" t="s">
        <v>37</v>
      </c>
      <c r="J43" s="4">
        <v>37408</v>
      </c>
      <c r="K43">
        <v>3</v>
      </c>
    </row>
    <row r="44" spans="1:11" ht="15" thickBot="1">
      <c r="B44" s="2" t="s">
        <v>41</v>
      </c>
      <c r="C44" s="2"/>
      <c r="D44" s="2"/>
      <c r="E44" s="6"/>
      <c r="F44" s="6"/>
      <c r="G44" s="3">
        <v>11</v>
      </c>
      <c r="I44" s="25" t="s">
        <v>37</v>
      </c>
      <c r="J44" s="4">
        <v>37408</v>
      </c>
      <c r="K44">
        <v>3</v>
      </c>
    </row>
    <row r="45" spans="1:11" ht="15" thickBot="1">
      <c r="B45" s="2" t="s">
        <v>42</v>
      </c>
      <c r="C45" s="2"/>
      <c r="D45" s="2"/>
      <c r="E45" s="6"/>
      <c r="F45" s="6"/>
      <c r="G45" s="3">
        <v>2.7</v>
      </c>
      <c r="I45" s="25" t="s">
        <v>37</v>
      </c>
      <c r="J45" s="4">
        <v>37408</v>
      </c>
      <c r="K45">
        <v>3</v>
      </c>
    </row>
    <row r="46" spans="1:11" ht="15" thickBot="1">
      <c r="B46" s="2" t="s">
        <v>44</v>
      </c>
      <c r="C46" s="2"/>
      <c r="D46" s="2"/>
      <c r="E46" s="6"/>
      <c r="F46" s="6"/>
      <c r="G46" s="3">
        <v>0</v>
      </c>
      <c r="I46" s="25" t="s">
        <v>37</v>
      </c>
      <c r="J46" s="4">
        <v>37408</v>
      </c>
      <c r="K46">
        <v>3</v>
      </c>
    </row>
    <row r="47" spans="1:11" ht="15" thickBot="1">
      <c r="B47" s="2" t="s">
        <v>46</v>
      </c>
      <c r="C47" s="2"/>
      <c r="D47" s="2"/>
      <c r="E47" s="6"/>
      <c r="F47" s="6"/>
      <c r="G47" s="3">
        <v>4.0999999999999996</v>
      </c>
      <c r="I47" s="25" t="s">
        <v>37</v>
      </c>
      <c r="J47" s="4">
        <v>37408</v>
      </c>
      <c r="K47">
        <v>3</v>
      </c>
    </row>
    <row r="48" spans="1:11" ht="15" thickBot="1">
      <c r="B48" s="2" t="s">
        <v>48</v>
      </c>
      <c r="C48" s="2"/>
      <c r="D48" s="2"/>
      <c r="E48" s="6"/>
      <c r="F48" s="6"/>
      <c r="G48" s="3">
        <v>22.3</v>
      </c>
      <c r="I48" s="25" t="s">
        <v>37</v>
      </c>
      <c r="J48" s="4">
        <v>37408</v>
      </c>
      <c r="K48">
        <v>3</v>
      </c>
    </row>
    <row r="49" spans="2:11" ht="15" thickBot="1">
      <c r="B49" s="2" t="s">
        <v>49</v>
      </c>
      <c r="C49" s="2"/>
      <c r="D49" s="2"/>
      <c r="E49" s="6"/>
      <c r="F49" s="6"/>
      <c r="G49" s="3">
        <v>0</v>
      </c>
      <c r="I49" s="25" t="s">
        <v>37</v>
      </c>
      <c r="J49" s="4">
        <v>37408</v>
      </c>
      <c r="K49">
        <v>3</v>
      </c>
    </row>
    <row r="50" spans="2:11" ht="15" thickBot="1">
      <c r="B50" s="2" t="s">
        <v>50</v>
      </c>
      <c r="C50" s="2"/>
      <c r="D50" s="17"/>
      <c r="E50" s="7"/>
      <c r="F50" s="6"/>
      <c r="G50" s="3">
        <v>0</v>
      </c>
      <c r="I50" s="25" t="s">
        <v>37</v>
      </c>
      <c r="J50" s="4">
        <v>37408</v>
      </c>
      <c r="K50">
        <v>3</v>
      </c>
    </row>
    <row r="51" spans="2:11" ht="15" thickBot="1">
      <c r="B51" s="2" t="s">
        <v>51</v>
      </c>
      <c r="C51" s="2" t="s">
        <v>85</v>
      </c>
      <c r="D51" s="2"/>
      <c r="E51" s="3">
        <v>26.7</v>
      </c>
      <c r="F51" s="8">
        <v>3.2</v>
      </c>
      <c r="G51" s="3">
        <v>15</v>
      </c>
      <c r="H51" t="s">
        <v>147</v>
      </c>
      <c r="I51" s="25" t="s">
        <v>37</v>
      </c>
      <c r="J51" s="4">
        <v>37408</v>
      </c>
      <c r="K51">
        <v>3</v>
      </c>
    </row>
    <row r="52" spans="2:11" ht="15" thickBot="1">
      <c r="B52" s="2" t="s">
        <v>51</v>
      </c>
      <c r="C52" s="2" t="s">
        <v>86</v>
      </c>
      <c r="D52" s="2"/>
      <c r="E52" s="3">
        <v>31.9</v>
      </c>
      <c r="F52" s="8">
        <v>10</v>
      </c>
      <c r="G52" s="3">
        <v>15</v>
      </c>
      <c r="H52" t="s">
        <v>147</v>
      </c>
      <c r="I52" s="25" t="s">
        <v>37</v>
      </c>
      <c r="J52" s="4">
        <v>37408</v>
      </c>
      <c r="K52">
        <v>3</v>
      </c>
    </row>
    <row r="53" spans="2:11" ht="15" thickBot="1">
      <c r="B53" s="2" t="s">
        <v>51</v>
      </c>
      <c r="C53" s="2" t="s">
        <v>85</v>
      </c>
      <c r="D53" s="2"/>
      <c r="E53" s="3">
        <v>10.1</v>
      </c>
      <c r="F53" s="8">
        <v>5</v>
      </c>
      <c r="G53" s="3">
        <v>15</v>
      </c>
      <c r="H53" t="s">
        <v>147</v>
      </c>
      <c r="I53" s="25" t="s">
        <v>37</v>
      </c>
      <c r="J53" s="4">
        <v>37408</v>
      </c>
      <c r="K53">
        <v>3</v>
      </c>
    </row>
    <row r="54" spans="2:11" ht="15" thickBot="1">
      <c r="B54" s="2" t="s">
        <v>39</v>
      </c>
      <c r="C54" s="2"/>
      <c r="D54" s="2"/>
      <c r="E54" s="6"/>
      <c r="F54" s="6"/>
      <c r="G54" s="3">
        <v>32</v>
      </c>
      <c r="I54" s="25" t="s">
        <v>37</v>
      </c>
      <c r="J54" s="4">
        <v>37408</v>
      </c>
      <c r="K54">
        <v>3</v>
      </c>
    </row>
    <row r="55" spans="2:11" ht="15" thickBot="1">
      <c r="B55" s="2" t="s">
        <v>52</v>
      </c>
      <c r="C55" s="2"/>
      <c r="D55" s="2"/>
      <c r="E55" s="6"/>
      <c r="F55" s="6"/>
      <c r="G55" s="3">
        <v>43.2</v>
      </c>
      <c r="I55" s="25" t="s">
        <v>37</v>
      </c>
      <c r="J55" s="4">
        <v>37408</v>
      </c>
      <c r="K55">
        <v>3</v>
      </c>
    </row>
    <row r="56" spans="2:11" ht="15" thickBot="1">
      <c r="B56" s="2" t="s">
        <v>27</v>
      </c>
      <c r="C56" s="2"/>
      <c r="D56" s="2"/>
      <c r="E56" s="6"/>
      <c r="F56" s="6"/>
      <c r="G56" s="3">
        <v>0.7</v>
      </c>
      <c r="I56" s="25" t="s">
        <v>37</v>
      </c>
      <c r="J56" s="4">
        <v>37408</v>
      </c>
      <c r="K56">
        <v>3</v>
      </c>
    </row>
    <row r="57" spans="2:11" ht="15" thickBot="1">
      <c r="B57" s="2" t="s">
        <v>29</v>
      </c>
      <c r="C57" s="2" t="s">
        <v>89</v>
      </c>
      <c r="D57" s="2"/>
      <c r="E57" s="3">
        <v>37.299999999999997</v>
      </c>
      <c r="F57" s="3">
        <v>8.6999999999999993</v>
      </c>
      <c r="G57" s="3">
        <v>23.6</v>
      </c>
      <c r="H57" s="2" t="s">
        <v>144</v>
      </c>
      <c r="I57" s="25" t="s">
        <v>37</v>
      </c>
      <c r="J57" s="4">
        <v>37408</v>
      </c>
      <c r="K57">
        <v>3</v>
      </c>
    </row>
    <row r="58" spans="2:11" ht="15" thickBot="1">
      <c r="B58" s="2" t="s">
        <v>35</v>
      </c>
      <c r="C58" s="2"/>
      <c r="D58" s="2"/>
      <c r="E58" s="6"/>
      <c r="F58" s="6"/>
      <c r="G58" s="3">
        <v>23.2</v>
      </c>
      <c r="I58" s="25" t="s">
        <v>37</v>
      </c>
      <c r="J58" s="4">
        <v>37408</v>
      </c>
      <c r="K58">
        <v>3</v>
      </c>
    </row>
    <row r="59" spans="2:11" ht="15" thickBot="1">
      <c r="B59" s="2" t="s">
        <v>54</v>
      </c>
      <c r="C59" s="2"/>
      <c r="D59" s="2"/>
      <c r="E59" s="6"/>
      <c r="F59" s="6"/>
      <c r="G59" s="3">
        <v>15.7</v>
      </c>
      <c r="H59" s="2" t="s">
        <v>146</v>
      </c>
      <c r="I59" s="17"/>
      <c r="J59" s="4">
        <v>37438</v>
      </c>
      <c r="K59">
        <v>4</v>
      </c>
    </row>
    <row r="60" spans="2:11" ht="15" thickBot="1">
      <c r="B60" s="2" t="s">
        <v>10</v>
      </c>
      <c r="C60" s="2"/>
      <c r="D60" s="2"/>
      <c r="E60" s="6"/>
      <c r="F60" s="6"/>
      <c r="G60" s="3">
        <v>24.8</v>
      </c>
      <c r="H60" s="2" t="s">
        <v>145</v>
      </c>
      <c r="I60" s="17"/>
      <c r="J60" s="4">
        <v>37438</v>
      </c>
      <c r="K60">
        <v>4</v>
      </c>
    </row>
    <row r="61" spans="2:11" ht="15" thickBot="1">
      <c r="B61" s="5" t="s">
        <v>41</v>
      </c>
      <c r="C61" s="2"/>
      <c r="D61" s="2"/>
      <c r="E61" s="6"/>
      <c r="F61" s="6"/>
      <c r="G61" s="3">
        <v>10.5</v>
      </c>
      <c r="H61" s="2" t="s">
        <v>144</v>
      </c>
      <c r="I61" s="17"/>
      <c r="J61" s="4">
        <v>37438</v>
      </c>
      <c r="K61">
        <v>4</v>
      </c>
    </row>
    <row r="62" spans="2:11" ht="15" thickBot="1">
      <c r="B62" s="2" t="s">
        <v>42</v>
      </c>
      <c r="C62" s="2"/>
      <c r="D62" s="2"/>
      <c r="E62" s="6"/>
      <c r="F62" s="6"/>
      <c r="G62" s="3">
        <v>3.43</v>
      </c>
      <c r="H62" s="2" t="s">
        <v>145</v>
      </c>
      <c r="I62" s="17"/>
      <c r="J62" s="4">
        <v>37438</v>
      </c>
      <c r="K62">
        <v>4</v>
      </c>
    </row>
    <row r="63" spans="2:11" ht="15" thickBot="1">
      <c r="B63" s="2" t="s">
        <v>44</v>
      </c>
      <c r="C63" s="2"/>
      <c r="D63" s="2"/>
      <c r="E63" s="6"/>
      <c r="F63" s="6"/>
      <c r="G63" s="3">
        <v>13.56</v>
      </c>
      <c r="H63" s="2" t="s">
        <v>146</v>
      </c>
      <c r="I63" s="17"/>
      <c r="J63" s="4">
        <v>37438</v>
      </c>
      <c r="K63">
        <v>4</v>
      </c>
    </row>
    <row r="64" spans="2:11" ht="15" thickBot="1">
      <c r="B64" s="2" t="s">
        <v>46</v>
      </c>
      <c r="C64" s="2"/>
      <c r="D64" s="2"/>
      <c r="E64" s="6"/>
      <c r="F64" s="6"/>
      <c r="G64" s="3">
        <v>6.5</v>
      </c>
      <c r="H64" s="2" t="s">
        <v>144</v>
      </c>
      <c r="I64" s="17"/>
      <c r="J64" s="4">
        <v>37438</v>
      </c>
      <c r="K64">
        <v>4</v>
      </c>
    </row>
    <row r="65" spans="2:11" ht="15" thickBot="1">
      <c r="B65" s="2" t="s">
        <v>14</v>
      </c>
      <c r="C65" s="2"/>
      <c r="D65" s="2"/>
      <c r="E65" s="6"/>
      <c r="F65" s="6"/>
      <c r="G65" s="3">
        <v>8.58</v>
      </c>
      <c r="H65" s="2" t="s">
        <v>145</v>
      </c>
      <c r="I65" s="17"/>
      <c r="J65" s="4">
        <v>37438</v>
      </c>
      <c r="K65">
        <v>4</v>
      </c>
    </row>
    <row r="66" spans="2:11" ht="15" thickBot="1">
      <c r="B66" s="2" t="s">
        <v>48</v>
      </c>
      <c r="C66" s="2"/>
      <c r="D66" s="2"/>
      <c r="E66" s="6"/>
      <c r="F66" s="6"/>
      <c r="G66" s="3">
        <v>5.25</v>
      </c>
      <c r="H66" s="2" t="s">
        <v>145</v>
      </c>
      <c r="I66" s="17"/>
      <c r="J66" s="4">
        <v>37438</v>
      </c>
      <c r="K66">
        <v>4</v>
      </c>
    </row>
    <row r="67" spans="2:11" ht="15" thickBot="1">
      <c r="B67" s="2" t="s">
        <v>55</v>
      </c>
      <c r="C67" s="2"/>
      <c r="D67" s="2"/>
      <c r="E67" s="6"/>
      <c r="F67" s="6"/>
      <c r="G67" s="3">
        <v>8.99</v>
      </c>
      <c r="H67" s="2" t="s">
        <v>144</v>
      </c>
      <c r="I67" s="17"/>
      <c r="J67" s="4">
        <v>37438</v>
      </c>
      <c r="K67">
        <v>4</v>
      </c>
    </row>
    <row r="68" spans="2:11" ht="15" thickBot="1">
      <c r="B68" s="2" t="s">
        <v>39</v>
      </c>
      <c r="C68" s="2"/>
      <c r="D68" s="2"/>
      <c r="E68" s="6"/>
      <c r="F68" s="6"/>
      <c r="G68" s="3">
        <v>34.5</v>
      </c>
      <c r="H68" s="2" t="s">
        <v>146</v>
      </c>
      <c r="I68" s="17"/>
      <c r="J68" s="4">
        <v>37438</v>
      </c>
      <c r="K68">
        <v>4</v>
      </c>
    </row>
    <row r="69" spans="2:11" ht="15" thickBot="1">
      <c r="B69" s="2" t="s">
        <v>52</v>
      </c>
      <c r="C69" s="2"/>
      <c r="D69" s="2"/>
      <c r="E69" s="6"/>
      <c r="F69" s="6"/>
      <c r="G69" s="3">
        <v>37.6</v>
      </c>
      <c r="H69" s="2" t="s">
        <v>146</v>
      </c>
      <c r="I69" s="17"/>
      <c r="J69" s="4">
        <v>37438</v>
      </c>
      <c r="K69">
        <v>4</v>
      </c>
    </row>
    <row r="70" spans="2:11" ht="15" thickBot="1">
      <c r="B70" s="2" t="s">
        <v>29</v>
      </c>
      <c r="C70" s="2" t="s">
        <v>85</v>
      </c>
      <c r="D70" s="2"/>
      <c r="E70" s="3">
        <v>8.6</v>
      </c>
      <c r="F70" s="3">
        <v>3.5</v>
      </c>
      <c r="G70" s="3">
        <v>42.4</v>
      </c>
      <c r="H70" s="2" t="s">
        <v>144</v>
      </c>
      <c r="I70" s="17"/>
      <c r="J70" s="4">
        <v>37438</v>
      </c>
      <c r="K70">
        <v>4</v>
      </c>
    </row>
    <row r="71" spans="2:11" ht="15" thickBot="1">
      <c r="B71" s="2" t="s">
        <v>29</v>
      </c>
      <c r="C71" s="2" t="s">
        <v>85</v>
      </c>
      <c r="D71" s="2"/>
      <c r="E71" s="3">
        <v>8</v>
      </c>
      <c r="F71" s="3">
        <v>4.8</v>
      </c>
      <c r="G71" s="3">
        <v>42.4</v>
      </c>
      <c r="H71" s="2" t="s">
        <v>144</v>
      </c>
      <c r="I71" s="17"/>
      <c r="J71" s="4">
        <v>37438</v>
      </c>
      <c r="K71">
        <v>4</v>
      </c>
    </row>
    <row r="72" spans="2:11" ht="15" thickBot="1">
      <c r="B72" s="2" t="s">
        <v>29</v>
      </c>
      <c r="C72" s="2" t="s">
        <v>85</v>
      </c>
      <c r="D72" s="2"/>
      <c r="E72" s="3">
        <v>8</v>
      </c>
      <c r="F72" s="3">
        <v>3.1</v>
      </c>
      <c r="G72" s="3">
        <v>42.4</v>
      </c>
      <c r="H72" s="2" t="s">
        <v>144</v>
      </c>
      <c r="I72" s="17"/>
      <c r="J72" s="4">
        <v>37438</v>
      </c>
      <c r="K72">
        <v>4</v>
      </c>
    </row>
    <row r="73" spans="2:11" ht="15" thickBot="1">
      <c r="B73" s="2" t="s">
        <v>29</v>
      </c>
      <c r="C73" s="2" t="s">
        <v>85</v>
      </c>
      <c r="D73" s="2"/>
      <c r="E73" s="3">
        <v>8.6999999999999993</v>
      </c>
      <c r="F73" s="3">
        <v>3.2</v>
      </c>
      <c r="G73" s="3">
        <v>42.4</v>
      </c>
      <c r="H73" s="2" t="s">
        <v>144</v>
      </c>
      <c r="I73" s="17"/>
      <c r="J73" s="4">
        <v>37438</v>
      </c>
      <c r="K73">
        <v>4</v>
      </c>
    </row>
    <row r="74" spans="2:11" ht="15" thickBot="1">
      <c r="B74" s="2" t="s">
        <v>29</v>
      </c>
      <c r="C74" s="2" t="s">
        <v>85</v>
      </c>
      <c r="D74" s="2"/>
      <c r="E74" s="3">
        <v>9.6</v>
      </c>
      <c r="F74" s="3">
        <v>3.5</v>
      </c>
      <c r="G74" s="3">
        <v>42.4</v>
      </c>
      <c r="H74" s="2" t="s">
        <v>144</v>
      </c>
      <c r="I74" s="17"/>
      <c r="J74" s="4">
        <v>37438</v>
      </c>
      <c r="K74">
        <v>4</v>
      </c>
    </row>
    <row r="75" spans="2:11" ht="15" thickBot="1">
      <c r="B75" s="2" t="s">
        <v>29</v>
      </c>
      <c r="C75" s="2" t="s">
        <v>86</v>
      </c>
      <c r="D75" s="2"/>
      <c r="E75" s="3">
        <v>19.7</v>
      </c>
      <c r="F75" s="3">
        <v>8</v>
      </c>
      <c r="G75" s="3">
        <v>42.4</v>
      </c>
      <c r="H75" s="2" t="s">
        <v>144</v>
      </c>
      <c r="I75" s="17"/>
      <c r="J75" s="4">
        <v>37438</v>
      </c>
      <c r="K75">
        <v>4</v>
      </c>
    </row>
    <row r="76" spans="2:11" ht="15" thickBot="1">
      <c r="B76" s="2" t="s">
        <v>29</v>
      </c>
      <c r="C76" s="2" t="s">
        <v>85</v>
      </c>
      <c r="D76" s="2"/>
      <c r="E76" s="3">
        <v>11</v>
      </c>
      <c r="F76" s="3">
        <v>3.6</v>
      </c>
      <c r="G76" s="3">
        <v>42.4</v>
      </c>
      <c r="H76" s="2" t="s">
        <v>144</v>
      </c>
      <c r="I76" s="17"/>
      <c r="J76" s="4">
        <v>37438</v>
      </c>
      <c r="K76">
        <v>4</v>
      </c>
    </row>
    <row r="77" spans="2:11" ht="15" thickBot="1">
      <c r="B77" s="2" t="s">
        <v>29</v>
      </c>
      <c r="C77" s="2" t="s">
        <v>85</v>
      </c>
      <c r="D77" s="2"/>
      <c r="E77" s="3">
        <v>9</v>
      </c>
      <c r="F77" s="3">
        <v>3.7</v>
      </c>
      <c r="G77" s="3">
        <v>42.4</v>
      </c>
      <c r="H77" s="2" t="s">
        <v>144</v>
      </c>
      <c r="I77" s="17"/>
      <c r="J77" s="4">
        <v>37438</v>
      </c>
      <c r="K77">
        <v>4</v>
      </c>
    </row>
    <row r="78" spans="2:11" ht="15" thickBot="1">
      <c r="B78" s="2" t="s">
        <v>29</v>
      </c>
      <c r="C78" s="2" t="s">
        <v>85</v>
      </c>
      <c r="D78" s="2"/>
      <c r="E78" s="3">
        <v>8.9</v>
      </c>
      <c r="F78" s="3">
        <v>3.3</v>
      </c>
      <c r="G78" s="3">
        <v>42.4</v>
      </c>
      <c r="H78" s="2" t="s">
        <v>144</v>
      </c>
      <c r="I78" s="17"/>
      <c r="J78" s="4">
        <v>37438</v>
      </c>
      <c r="K78">
        <v>4</v>
      </c>
    </row>
    <row r="79" spans="2:11" ht="15" thickBot="1">
      <c r="B79" s="2" t="s">
        <v>29</v>
      </c>
      <c r="C79" s="2" t="s">
        <v>85</v>
      </c>
      <c r="D79" s="2"/>
      <c r="E79" s="3">
        <v>10</v>
      </c>
      <c r="F79" s="3">
        <v>3.4</v>
      </c>
      <c r="G79" s="3">
        <v>42.4</v>
      </c>
      <c r="H79" s="2" t="s">
        <v>144</v>
      </c>
      <c r="I79" s="17"/>
      <c r="J79" s="4">
        <v>37438</v>
      </c>
      <c r="K79">
        <v>4</v>
      </c>
    </row>
    <row r="80" spans="2:11" ht="15" thickBot="1">
      <c r="B80" s="2" t="s">
        <v>29</v>
      </c>
      <c r="C80" s="2" t="s">
        <v>85</v>
      </c>
      <c r="D80" s="2"/>
      <c r="E80" s="3">
        <v>8.1999999999999993</v>
      </c>
      <c r="F80" s="3">
        <v>3.3</v>
      </c>
      <c r="G80" s="3">
        <v>42.4</v>
      </c>
      <c r="H80" s="2" t="s">
        <v>144</v>
      </c>
      <c r="I80" s="17"/>
      <c r="J80" s="4">
        <v>37438</v>
      </c>
      <c r="K80">
        <v>4</v>
      </c>
    </row>
    <row r="81" spans="2:11" ht="15" thickBot="1">
      <c r="B81" s="2" t="s">
        <v>29</v>
      </c>
      <c r="C81" s="2" t="s">
        <v>85</v>
      </c>
      <c r="D81" s="2"/>
      <c r="E81" s="3">
        <v>9.3000000000000007</v>
      </c>
      <c r="F81" s="3">
        <v>3.4</v>
      </c>
      <c r="G81" s="3">
        <v>42.4</v>
      </c>
      <c r="H81" s="2" t="s">
        <v>144</v>
      </c>
      <c r="I81" s="17"/>
      <c r="J81" s="4">
        <v>37438</v>
      </c>
      <c r="K81">
        <v>4</v>
      </c>
    </row>
    <row r="82" spans="2:11" ht="15" thickBot="1">
      <c r="B82" s="2" t="s">
        <v>29</v>
      </c>
      <c r="C82" s="2" t="s">
        <v>85</v>
      </c>
      <c r="D82" s="2"/>
      <c r="E82" s="3">
        <v>7.3</v>
      </c>
      <c r="F82" s="3">
        <v>2.7</v>
      </c>
      <c r="G82" s="3">
        <v>42.4</v>
      </c>
      <c r="H82" s="2" t="s">
        <v>144</v>
      </c>
      <c r="I82" s="17"/>
      <c r="J82" s="4">
        <v>37438</v>
      </c>
      <c r="K82">
        <v>4</v>
      </c>
    </row>
    <row r="83" spans="2:11" ht="15" thickBot="1">
      <c r="B83" s="2" t="s">
        <v>29</v>
      </c>
      <c r="C83" s="2" t="s">
        <v>85</v>
      </c>
      <c r="D83" s="2"/>
      <c r="E83" s="3">
        <v>9.8000000000000007</v>
      </c>
      <c r="F83" s="3">
        <v>2.6</v>
      </c>
      <c r="G83" s="3">
        <v>42.4</v>
      </c>
      <c r="H83" s="2" t="s">
        <v>144</v>
      </c>
      <c r="I83" s="17"/>
      <c r="J83" s="4">
        <v>37438</v>
      </c>
      <c r="K83">
        <v>4</v>
      </c>
    </row>
    <row r="84" spans="2:11" ht="15" thickBot="1">
      <c r="B84" s="2" t="s">
        <v>29</v>
      </c>
      <c r="C84" s="2" t="s">
        <v>86</v>
      </c>
      <c r="D84" s="2"/>
      <c r="E84" s="3">
        <v>27.2</v>
      </c>
      <c r="F84" s="3">
        <v>8.1</v>
      </c>
      <c r="G84" s="3">
        <v>42.4</v>
      </c>
      <c r="H84" s="2" t="s">
        <v>144</v>
      </c>
      <c r="I84" s="17"/>
      <c r="J84" s="4">
        <v>37438</v>
      </c>
      <c r="K84">
        <v>4</v>
      </c>
    </row>
    <row r="85" spans="2:11" ht="15" thickBot="1">
      <c r="B85" s="2" t="s">
        <v>33</v>
      </c>
      <c r="C85" s="2"/>
      <c r="D85" s="2"/>
      <c r="E85" s="6"/>
      <c r="F85" s="6"/>
      <c r="G85" s="2" t="s">
        <v>90</v>
      </c>
      <c r="H85" s="2" t="s">
        <v>146</v>
      </c>
      <c r="I85" s="17"/>
      <c r="J85" s="4">
        <v>37438</v>
      </c>
      <c r="K85">
        <v>4</v>
      </c>
    </row>
    <row r="86" spans="2:11" ht="15" thickBot="1">
      <c r="B86" s="2" t="s">
        <v>35</v>
      </c>
      <c r="C86" s="2"/>
      <c r="D86" s="2"/>
      <c r="E86" s="6"/>
      <c r="F86" s="6"/>
      <c r="G86" s="2" t="s">
        <v>91</v>
      </c>
      <c r="H86" s="2" t="s">
        <v>146</v>
      </c>
      <c r="I86" s="17"/>
      <c r="J86" s="4">
        <v>37438</v>
      </c>
      <c r="K86">
        <v>4</v>
      </c>
    </row>
    <row r="87" spans="2:11" ht="15" thickBot="1">
      <c r="B87" s="2" t="s">
        <v>38</v>
      </c>
      <c r="C87" s="2"/>
      <c r="D87" s="2"/>
      <c r="E87" s="6"/>
      <c r="F87" s="6"/>
      <c r="G87" s="2" t="s">
        <v>92</v>
      </c>
      <c r="H87" s="2" t="s">
        <v>144</v>
      </c>
      <c r="I87" s="17"/>
      <c r="J87" s="4">
        <v>37438</v>
      </c>
      <c r="K87">
        <v>4</v>
      </c>
    </row>
    <row r="88" spans="2:11">
      <c r="B88"/>
      <c r="E88" s="8"/>
      <c r="F88" s="8"/>
      <c r="J88" s="4">
        <v>37469</v>
      </c>
      <c r="K88">
        <v>5</v>
      </c>
    </row>
    <row r="89" spans="2:11" ht="15" thickBot="1">
      <c r="B89" s="2" t="s">
        <v>35</v>
      </c>
      <c r="C89" s="2"/>
      <c r="D89" s="2"/>
      <c r="E89" s="6">
        <v>37.6</v>
      </c>
      <c r="F89" s="6">
        <v>11.7</v>
      </c>
      <c r="H89" t="s">
        <v>148</v>
      </c>
      <c r="I89">
        <v>22.3</v>
      </c>
      <c r="J89" s="4">
        <v>37505</v>
      </c>
      <c r="K89">
        <v>6</v>
      </c>
    </row>
    <row r="90" spans="2:11" ht="15" thickBot="1">
      <c r="B90" s="2" t="s">
        <v>50</v>
      </c>
      <c r="C90" s="2" t="s">
        <v>83</v>
      </c>
      <c r="D90" s="2"/>
      <c r="E90" s="3">
        <v>50.1</v>
      </c>
      <c r="F90" s="3">
        <v>13.1</v>
      </c>
      <c r="G90">
        <v>8.9700000000000006</v>
      </c>
      <c r="J90" s="4">
        <v>37505</v>
      </c>
      <c r="K90">
        <v>6</v>
      </c>
    </row>
    <row r="91" spans="2:11" ht="15" thickBot="1">
      <c r="B91" s="2" t="s">
        <v>50</v>
      </c>
      <c r="C91" s="2"/>
      <c r="D91" s="2"/>
      <c r="E91" s="3"/>
      <c r="F91" s="3"/>
      <c r="G91">
        <v>8.9700000000000006</v>
      </c>
      <c r="J91" s="4">
        <v>37505</v>
      </c>
      <c r="K91">
        <v>6</v>
      </c>
    </row>
    <row r="92" spans="2:11" ht="15" thickBot="1">
      <c r="B92" s="2" t="s">
        <v>50</v>
      </c>
      <c r="C92" s="2"/>
      <c r="D92" s="2"/>
      <c r="E92" s="3"/>
      <c r="F92" s="3"/>
      <c r="G92">
        <v>8.9700000000000006</v>
      </c>
      <c r="J92" s="4">
        <v>37505</v>
      </c>
      <c r="K92">
        <v>6</v>
      </c>
    </row>
    <row r="93" spans="2:11" ht="15" thickBot="1">
      <c r="B93" s="2" t="s">
        <v>50</v>
      </c>
      <c r="C93" s="2"/>
      <c r="D93" s="2"/>
      <c r="E93" s="3"/>
      <c r="F93" s="3"/>
      <c r="G93">
        <v>8.9700000000000006</v>
      </c>
      <c r="J93" s="4">
        <v>37505</v>
      </c>
      <c r="K93">
        <v>6</v>
      </c>
    </row>
    <row r="94" spans="2:11" ht="15" thickBot="1">
      <c r="B94" s="2" t="s">
        <v>50</v>
      </c>
      <c r="C94" s="2"/>
      <c r="D94" s="2"/>
      <c r="E94" s="3"/>
      <c r="F94" s="3"/>
      <c r="G94">
        <v>8.9700000000000006</v>
      </c>
      <c r="J94" s="4">
        <v>37505</v>
      </c>
      <c r="K94">
        <v>6</v>
      </c>
    </row>
    <row r="95" spans="2:11" ht="15" thickBot="1">
      <c r="B95" s="2" t="s">
        <v>50</v>
      </c>
      <c r="C95" s="2"/>
      <c r="D95" s="2"/>
      <c r="E95" s="3"/>
      <c r="F95" s="3"/>
      <c r="G95">
        <v>8.9700000000000006</v>
      </c>
      <c r="J95" s="4">
        <v>37505</v>
      </c>
      <c r="K95">
        <v>6</v>
      </c>
    </row>
    <row r="96" spans="2:11" ht="15" thickBot="1">
      <c r="B96" s="2" t="s">
        <v>50</v>
      </c>
      <c r="C96" s="2"/>
      <c r="D96" s="2"/>
      <c r="E96" s="3"/>
      <c r="F96" s="3"/>
      <c r="G96">
        <v>8.9700000000000006</v>
      </c>
      <c r="J96" s="4">
        <v>37505</v>
      </c>
      <c r="K96">
        <v>6</v>
      </c>
    </row>
    <row r="97" spans="2:11" ht="15" thickBot="1">
      <c r="B97" s="2" t="s">
        <v>50</v>
      </c>
      <c r="C97" s="2" t="s">
        <v>83</v>
      </c>
      <c r="D97" s="2"/>
      <c r="E97" s="3">
        <v>50.1</v>
      </c>
      <c r="F97" s="3">
        <v>13.1</v>
      </c>
      <c r="G97">
        <v>8.9700000000000006</v>
      </c>
      <c r="H97" s="2" t="s">
        <v>145</v>
      </c>
      <c r="I97" s="18"/>
      <c r="J97" s="4">
        <v>37530</v>
      </c>
      <c r="K97">
        <v>7</v>
      </c>
    </row>
    <row r="98" spans="2:11" ht="15" thickBot="1">
      <c r="B98"/>
      <c r="C98" s="2" t="s">
        <v>86</v>
      </c>
      <c r="D98" s="17"/>
      <c r="E98" s="8">
        <v>31.1</v>
      </c>
      <c r="F98" s="8">
        <v>9.9</v>
      </c>
      <c r="J98" s="4">
        <v>37561</v>
      </c>
      <c r="K98">
        <v>8</v>
      </c>
    </row>
    <row r="99" spans="2:11" ht="15" thickBot="1">
      <c r="B99"/>
      <c r="C99" s="2" t="s">
        <v>85</v>
      </c>
      <c r="D99" s="17"/>
      <c r="E99" s="8">
        <v>22.2</v>
      </c>
      <c r="F99" s="8">
        <v>5.5</v>
      </c>
      <c r="J99" s="4">
        <v>37561</v>
      </c>
      <c r="K99">
        <v>8</v>
      </c>
    </row>
    <row r="100" spans="2:11" ht="15" thickBot="1">
      <c r="B100"/>
      <c r="C100" s="2" t="s">
        <v>53</v>
      </c>
      <c r="D100" s="17"/>
      <c r="E100" s="8">
        <v>51.9</v>
      </c>
      <c r="F100" s="8">
        <v>14.4</v>
      </c>
      <c r="J100" s="4">
        <v>37561</v>
      </c>
      <c r="K100">
        <v>8</v>
      </c>
    </row>
    <row r="101" spans="2:11" ht="15" thickBot="1">
      <c r="B101"/>
      <c r="C101" s="2" t="s">
        <v>25</v>
      </c>
      <c r="D101" s="17"/>
      <c r="E101" s="8">
        <v>47</v>
      </c>
      <c r="F101" s="8">
        <v>14.3</v>
      </c>
      <c r="J101" s="4">
        <v>37561</v>
      </c>
      <c r="K101">
        <v>8</v>
      </c>
    </row>
    <row r="102" spans="2:11" ht="15" thickBot="1">
      <c r="B102"/>
      <c r="C102" s="2" t="s">
        <v>85</v>
      </c>
      <c r="D102" s="17"/>
      <c r="E102" s="8">
        <v>22.6</v>
      </c>
      <c r="F102" s="8">
        <v>4.7</v>
      </c>
      <c r="J102" s="4">
        <v>37561</v>
      </c>
      <c r="K102">
        <v>8</v>
      </c>
    </row>
    <row r="103" spans="2:11" ht="15" thickBot="1">
      <c r="B103" s="1" t="s">
        <v>10</v>
      </c>
      <c r="C103" s="2"/>
      <c r="D103" s="2"/>
      <c r="E103" s="6"/>
      <c r="F103" s="7"/>
      <c r="J103" s="4">
        <v>37591</v>
      </c>
      <c r="K103">
        <v>9</v>
      </c>
    </row>
    <row r="104" spans="2:11" ht="15" thickBot="1">
      <c r="B104" s="1" t="s">
        <v>57</v>
      </c>
      <c r="C104" s="2"/>
      <c r="D104" s="2"/>
      <c r="E104" s="6"/>
      <c r="F104" s="7"/>
      <c r="J104" s="4">
        <v>37591</v>
      </c>
      <c r="K104">
        <v>9</v>
      </c>
    </row>
    <row r="105" spans="2:11" ht="15" thickBot="1">
      <c r="B105" s="1" t="s">
        <v>42</v>
      </c>
      <c r="C105" s="2"/>
      <c r="D105" s="2"/>
      <c r="E105" s="6"/>
      <c r="F105" s="7"/>
      <c r="J105" s="4">
        <v>37591</v>
      </c>
      <c r="K105">
        <v>9</v>
      </c>
    </row>
    <row r="106" spans="2:11" ht="15" thickBot="1">
      <c r="B106" s="1" t="s">
        <v>44</v>
      </c>
      <c r="C106" s="2"/>
      <c r="D106" s="2"/>
      <c r="E106" s="6"/>
      <c r="F106" s="7"/>
      <c r="J106" s="4">
        <v>37591</v>
      </c>
      <c r="K106">
        <v>9</v>
      </c>
    </row>
    <row r="107" spans="2:11" ht="15" thickBot="1">
      <c r="B107" s="1" t="s">
        <v>58</v>
      </c>
      <c r="C107" s="2"/>
      <c r="D107" s="2"/>
      <c r="E107" s="6"/>
      <c r="F107" s="7"/>
      <c r="J107" s="4">
        <v>37591</v>
      </c>
      <c r="K107">
        <v>9</v>
      </c>
    </row>
    <row r="108" spans="2:11" ht="15" thickBot="1">
      <c r="B108" s="1" t="s">
        <v>46</v>
      </c>
      <c r="C108" s="2"/>
      <c r="D108" s="2"/>
      <c r="E108" s="6"/>
      <c r="F108" s="7"/>
      <c r="J108" s="4">
        <v>37591</v>
      </c>
      <c r="K108">
        <v>9</v>
      </c>
    </row>
    <row r="109" spans="2:11" ht="15" thickBot="1">
      <c r="B109" s="2" t="s">
        <v>14</v>
      </c>
      <c r="C109" s="2" t="s">
        <v>85</v>
      </c>
      <c r="D109" s="2"/>
      <c r="E109" s="3">
        <v>18.600000000000001</v>
      </c>
      <c r="F109" s="10">
        <v>5.6</v>
      </c>
      <c r="H109" s="9" t="s">
        <v>151</v>
      </c>
      <c r="I109" s="19"/>
      <c r="J109" s="4">
        <v>37591</v>
      </c>
      <c r="K109">
        <v>9</v>
      </c>
    </row>
    <row r="110" spans="2:11" ht="15" thickBot="1">
      <c r="B110" s="2" t="s">
        <v>49</v>
      </c>
      <c r="C110" s="2"/>
      <c r="D110" s="2"/>
      <c r="E110" s="6"/>
      <c r="F110" s="7"/>
      <c r="J110" s="4">
        <v>37591</v>
      </c>
      <c r="K110">
        <v>9</v>
      </c>
    </row>
    <row r="111" spans="2:11" ht="15" thickBot="1">
      <c r="B111" s="2" t="s">
        <v>16</v>
      </c>
      <c r="C111" s="2"/>
      <c r="D111" s="2"/>
      <c r="E111" s="6"/>
      <c r="F111" s="7"/>
      <c r="J111" s="4">
        <v>37591</v>
      </c>
      <c r="K111">
        <v>9</v>
      </c>
    </row>
    <row r="112" spans="2:11" ht="15" thickBot="1">
      <c r="B112" s="2" t="s">
        <v>55</v>
      </c>
      <c r="C112" s="2"/>
      <c r="D112" s="2"/>
      <c r="E112" s="6"/>
      <c r="F112" s="7"/>
      <c r="J112" s="4">
        <v>37591</v>
      </c>
      <c r="K112">
        <v>9</v>
      </c>
    </row>
    <row r="113" spans="2:11" ht="15" thickBot="1">
      <c r="B113" s="2" t="s">
        <v>50</v>
      </c>
      <c r="C113" s="2" t="s">
        <v>86</v>
      </c>
      <c r="D113" s="2"/>
      <c r="E113" s="3">
        <v>22.9</v>
      </c>
      <c r="F113" s="10">
        <v>6.6</v>
      </c>
      <c r="H113" s="9" t="s">
        <v>151</v>
      </c>
      <c r="I113" s="18"/>
      <c r="J113" s="4">
        <v>37591</v>
      </c>
      <c r="K113">
        <v>9</v>
      </c>
    </row>
    <row r="114" spans="2:11" ht="15" thickBot="1">
      <c r="B114" s="2" t="s">
        <v>50</v>
      </c>
      <c r="C114" s="2" t="s">
        <v>85</v>
      </c>
      <c r="D114" s="2"/>
      <c r="E114" s="3">
        <v>19.100000000000001</v>
      </c>
      <c r="F114" s="10">
        <v>5.5</v>
      </c>
      <c r="H114" s="9" t="s">
        <v>151</v>
      </c>
      <c r="J114" s="4">
        <v>37591</v>
      </c>
      <c r="K114">
        <v>9</v>
      </c>
    </row>
    <row r="115" spans="2:11" ht="15" thickBot="1">
      <c r="B115" s="2" t="s">
        <v>50</v>
      </c>
      <c r="C115" s="2" t="s">
        <v>85</v>
      </c>
      <c r="D115" s="2"/>
      <c r="E115" s="3">
        <v>16.899999999999999</v>
      </c>
      <c r="F115" s="10">
        <v>5.3</v>
      </c>
      <c r="H115" s="9" t="s">
        <v>151</v>
      </c>
      <c r="J115" s="4">
        <v>37591</v>
      </c>
      <c r="K115">
        <v>9</v>
      </c>
    </row>
    <row r="116" spans="2:11" ht="15" thickBot="1">
      <c r="B116" s="2" t="s">
        <v>59</v>
      </c>
      <c r="C116" s="2"/>
      <c r="D116" s="2"/>
      <c r="E116" s="6"/>
      <c r="F116" s="7"/>
      <c r="J116" s="4">
        <v>37591</v>
      </c>
      <c r="K116">
        <v>9</v>
      </c>
    </row>
    <row r="117" spans="2:11" ht="15" thickBot="1">
      <c r="B117" s="2" t="s">
        <v>27</v>
      </c>
      <c r="C117" s="2"/>
      <c r="D117" s="2"/>
      <c r="E117" s="6"/>
      <c r="F117" s="7"/>
      <c r="J117" s="4">
        <v>37591</v>
      </c>
      <c r="K117">
        <v>9</v>
      </c>
    </row>
    <row r="118" spans="2:11" ht="15" thickBot="1">
      <c r="B118" s="2" t="s">
        <v>29</v>
      </c>
      <c r="C118" s="2" t="s">
        <v>86</v>
      </c>
      <c r="D118" s="2"/>
      <c r="E118" s="3">
        <v>25.9</v>
      </c>
      <c r="F118" s="10">
        <v>8.5</v>
      </c>
      <c r="H118" s="2" t="s">
        <v>144</v>
      </c>
      <c r="I118" s="19"/>
      <c r="J118" s="4">
        <v>37591</v>
      </c>
      <c r="K118">
        <v>9</v>
      </c>
    </row>
    <row r="119" spans="2:11" ht="15" thickBot="1">
      <c r="B119" s="2" t="s">
        <v>40</v>
      </c>
      <c r="C119" s="2"/>
      <c r="D119" s="2"/>
      <c r="E119" s="6"/>
      <c r="F119" s="6"/>
      <c r="G119" s="27">
        <f>(10.59+3*(15.28))/2</f>
        <v>28.214999999999996</v>
      </c>
      <c r="H119" s="2" t="s">
        <v>146</v>
      </c>
      <c r="I119" s="17" t="s">
        <v>76</v>
      </c>
      <c r="J119" s="4">
        <v>37622</v>
      </c>
      <c r="K119">
        <v>10</v>
      </c>
    </row>
    <row r="120" spans="2:11" ht="15" thickBot="1">
      <c r="B120" s="2" t="s">
        <v>41</v>
      </c>
      <c r="C120" s="2"/>
      <c r="D120" s="2"/>
      <c r="E120" s="6"/>
      <c r="F120" s="6"/>
      <c r="G120" s="27">
        <f>(12.77+15.28)/2</f>
        <v>14.024999999999999</v>
      </c>
      <c r="H120" s="2" t="s">
        <v>146</v>
      </c>
      <c r="I120" s="17" t="s">
        <v>76</v>
      </c>
      <c r="J120" s="4">
        <v>37622</v>
      </c>
      <c r="K120">
        <v>10</v>
      </c>
    </row>
    <row r="121" spans="2:11" ht="15" thickBot="1">
      <c r="B121" s="2" t="s">
        <v>57</v>
      </c>
      <c r="C121" s="2"/>
      <c r="D121" s="2"/>
      <c r="E121" s="6"/>
      <c r="F121" s="6"/>
      <c r="G121" s="27">
        <v>7.48</v>
      </c>
      <c r="H121" s="2" t="s">
        <v>146</v>
      </c>
      <c r="I121" s="17" t="s">
        <v>76</v>
      </c>
      <c r="J121" s="4">
        <v>37622</v>
      </c>
      <c r="K121">
        <v>10</v>
      </c>
    </row>
    <row r="122" spans="2:11" ht="15" thickBot="1">
      <c r="B122" s="2" t="s">
        <v>42</v>
      </c>
      <c r="C122" s="2"/>
      <c r="D122" s="2"/>
      <c r="E122" s="6"/>
      <c r="F122" s="6"/>
      <c r="G122" s="27">
        <f>(72.7+2*(15.28))/2</f>
        <v>51.63</v>
      </c>
      <c r="H122" s="2" t="s">
        <v>146</v>
      </c>
      <c r="I122" s="17" t="s">
        <v>76</v>
      </c>
      <c r="J122" s="4">
        <v>37622</v>
      </c>
      <c r="K122">
        <v>10</v>
      </c>
    </row>
    <row r="123" spans="2:11" ht="15" thickBot="1">
      <c r="B123" s="2" t="s">
        <v>44</v>
      </c>
      <c r="C123" s="2"/>
      <c r="D123" s="2"/>
      <c r="E123" s="6"/>
      <c r="F123" s="6"/>
      <c r="G123" s="27">
        <f>(14.51+15.28)/2</f>
        <v>14.895</v>
      </c>
      <c r="H123" s="2" t="s">
        <v>146</v>
      </c>
      <c r="I123" s="17" t="s">
        <v>76</v>
      </c>
      <c r="J123" s="4">
        <v>37622</v>
      </c>
      <c r="K123">
        <v>10</v>
      </c>
    </row>
    <row r="124" spans="2:11" ht="15" thickBot="1">
      <c r="B124" s="2" t="s">
        <v>58</v>
      </c>
      <c r="C124" s="2"/>
      <c r="D124" s="2"/>
      <c r="E124" s="6"/>
      <c r="F124" s="6"/>
      <c r="G124" s="27">
        <f>(9.29+15.28)/2</f>
        <v>12.285</v>
      </c>
      <c r="H124" s="2" t="s">
        <v>146</v>
      </c>
      <c r="I124" s="17" t="s">
        <v>76</v>
      </c>
      <c r="J124" s="4">
        <v>37622</v>
      </c>
      <c r="K124">
        <v>10</v>
      </c>
    </row>
    <row r="125" spans="2:11" ht="15" thickBot="1">
      <c r="B125" s="2" t="s">
        <v>48</v>
      </c>
      <c r="C125" s="2"/>
      <c r="D125" s="2"/>
      <c r="E125" s="6"/>
      <c r="F125" s="6"/>
      <c r="G125" s="27">
        <f>(12.98+2*(15.28))/2</f>
        <v>21.77</v>
      </c>
      <c r="H125" s="2" t="s">
        <v>146</v>
      </c>
      <c r="I125" s="17" t="s">
        <v>76</v>
      </c>
      <c r="J125" s="4">
        <v>37622</v>
      </c>
      <c r="K125">
        <v>10</v>
      </c>
    </row>
    <row r="126" spans="2:11" ht="15" thickBot="1">
      <c r="B126" s="2" t="s">
        <v>16</v>
      </c>
      <c r="C126" s="2"/>
      <c r="D126" s="2"/>
      <c r="E126" s="6"/>
      <c r="F126" s="6"/>
      <c r="G126" s="27">
        <v>2.15</v>
      </c>
      <c r="H126" s="2" t="s">
        <v>143</v>
      </c>
      <c r="I126" s="17" t="s">
        <v>76</v>
      </c>
      <c r="J126" s="4">
        <v>37622</v>
      </c>
      <c r="K126">
        <v>10</v>
      </c>
    </row>
    <row r="127" spans="2:11" ht="15" thickBot="1">
      <c r="B127" s="2" t="s">
        <v>55</v>
      </c>
      <c r="C127" s="2"/>
      <c r="D127" s="2"/>
      <c r="E127" s="6"/>
      <c r="F127" s="6"/>
      <c r="G127" s="27">
        <v>6.05</v>
      </c>
      <c r="H127" s="2" t="s">
        <v>146</v>
      </c>
      <c r="I127" s="17" t="s">
        <v>76</v>
      </c>
      <c r="J127" s="4">
        <v>37622</v>
      </c>
      <c r="K127">
        <v>10</v>
      </c>
    </row>
    <row r="128" spans="2:11" ht="15" thickBot="1">
      <c r="B128" s="2" t="s">
        <v>50</v>
      </c>
      <c r="C128" s="2"/>
      <c r="D128" s="2"/>
      <c r="E128" s="6"/>
      <c r="F128" s="6"/>
      <c r="G128" s="27">
        <f>(15.28+4.86)/2</f>
        <v>10.07</v>
      </c>
      <c r="H128" s="2" t="s">
        <v>146</v>
      </c>
      <c r="I128" s="17" t="s">
        <v>76</v>
      </c>
      <c r="J128" s="4">
        <v>37622</v>
      </c>
      <c r="K128">
        <v>10</v>
      </c>
    </row>
    <row r="129" spans="2:11" ht="15" thickBot="1">
      <c r="B129" s="2" t="s">
        <v>59</v>
      </c>
      <c r="C129" s="2" t="s">
        <v>85</v>
      </c>
      <c r="D129" s="2"/>
      <c r="E129" s="3">
        <v>17.600000000000001</v>
      </c>
      <c r="F129" s="3">
        <v>5.0999999999999996</v>
      </c>
      <c r="G129" s="27" t="s">
        <v>61</v>
      </c>
      <c r="H129" s="2" t="s">
        <v>146</v>
      </c>
      <c r="I129" s="17" t="s">
        <v>76</v>
      </c>
      <c r="J129" s="4">
        <v>37622</v>
      </c>
      <c r="K129">
        <v>10</v>
      </c>
    </row>
    <row r="130" spans="2:11" ht="15" thickBot="1">
      <c r="B130" s="2" t="s">
        <v>52</v>
      </c>
      <c r="C130" s="2" t="s">
        <v>85</v>
      </c>
      <c r="D130" s="2"/>
      <c r="E130" s="3">
        <v>17.899999999999999</v>
      </c>
      <c r="F130" s="3">
        <v>4.7</v>
      </c>
      <c r="G130" s="27" t="s">
        <v>56</v>
      </c>
      <c r="H130" s="2" t="s">
        <v>146</v>
      </c>
      <c r="I130" s="17" t="s">
        <v>76</v>
      </c>
      <c r="J130" s="4">
        <v>37622</v>
      </c>
      <c r="K130">
        <v>10</v>
      </c>
    </row>
    <row r="131" spans="2:11" ht="15" thickBot="1">
      <c r="B131" s="2" t="s">
        <v>27</v>
      </c>
      <c r="C131" s="2" t="s">
        <v>85</v>
      </c>
      <c r="D131" s="2"/>
      <c r="E131" s="3">
        <v>17.2</v>
      </c>
      <c r="F131" s="3">
        <v>4.5</v>
      </c>
      <c r="G131" s="27" t="s">
        <v>62</v>
      </c>
      <c r="H131" s="2" t="s">
        <v>146</v>
      </c>
      <c r="I131" s="17" t="s">
        <v>76</v>
      </c>
      <c r="J131" s="4">
        <v>37622</v>
      </c>
      <c r="K131">
        <v>10</v>
      </c>
    </row>
    <row r="132" spans="2:11" ht="15" thickBot="1">
      <c r="B132" s="2" t="s">
        <v>33</v>
      </c>
      <c r="C132" s="2"/>
      <c r="D132" s="2"/>
      <c r="E132" s="6"/>
      <c r="F132" s="6"/>
      <c r="G132" s="27">
        <f>(5.28+15.28)/2</f>
        <v>10.28</v>
      </c>
      <c r="H132" s="2" t="s">
        <v>146</v>
      </c>
      <c r="I132" s="17" t="s">
        <v>76</v>
      </c>
      <c r="J132" s="4">
        <v>37622</v>
      </c>
      <c r="K132">
        <v>10</v>
      </c>
    </row>
    <row r="133" spans="2:11" ht="15" thickBot="1">
      <c r="B133" s="2" t="s">
        <v>38</v>
      </c>
      <c r="C133" s="2"/>
      <c r="D133" s="2"/>
      <c r="E133" s="6"/>
      <c r="F133" s="6"/>
      <c r="G133" s="27">
        <v>2.13</v>
      </c>
      <c r="H133" s="2" t="s">
        <v>146</v>
      </c>
      <c r="I133" s="17" t="s">
        <v>76</v>
      </c>
      <c r="J133" s="4">
        <v>37622</v>
      </c>
      <c r="K133">
        <v>10</v>
      </c>
    </row>
    <row r="134" spans="2:11" ht="15" thickBot="1">
      <c r="B134" s="2" t="s">
        <v>54</v>
      </c>
      <c r="E134" s="6"/>
      <c r="F134" s="6"/>
      <c r="G134" s="2" t="s">
        <v>95</v>
      </c>
      <c r="H134" s="9" t="s">
        <v>151</v>
      </c>
      <c r="I134" s="17" t="s">
        <v>76</v>
      </c>
      <c r="J134" s="4">
        <v>37653</v>
      </c>
      <c r="K134">
        <v>11</v>
      </c>
    </row>
    <row r="135" spans="2:11" ht="15" thickBot="1">
      <c r="B135" s="2" t="s">
        <v>10</v>
      </c>
      <c r="E135" s="6"/>
      <c r="F135" s="6"/>
      <c r="G135" s="2" t="s">
        <v>96</v>
      </c>
      <c r="H135" s="9" t="s">
        <v>151</v>
      </c>
      <c r="I135" s="17" t="s">
        <v>76</v>
      </c>
      <c r="J135" s="4">
        <v>37653</v>
      </c>
      <c r="K135">
        <v>11</v>
      </c>
    </row>
    <row r="136" spans="2:11" ht="15" thickBot="1">
      <c r="B136" s="2" t="s">
        <v>41</v>
      </c>
      <c r="E136" s="6"/>
      <c r="F136" s="6"/>
      <c r="G136" s="2" t="s">
        <v>97</v>
      </c>
      <c r="H136" s="2" t="s">
        <v>155</v>
      </c>
      <c r="I136" s="17" t="s">
        <v>76</v>
      </c>
      <c r="J136" s="4">
        <v>37653</v>
      </c>
      <c r="K136">
        <v>11</v>
      </c>
    </row>
    <row r="137" spans="2:11" ht="15" thickBot="1">
      <c r="B137" s="2" t="s">
        <v>57</v>
      </c>
      <c r="E137" s="6"/>
      <c r="F137" s="6"/>
      <c r="G137" s="2" t="s">
        <v>98</v>
      </c>
      <c r="H137" t="s">
        <v>148</v>
      </c>
      <c r="I137" s="17" t="s">
        <v>76</v>
      </c>
      <c r="J137" s="4">
        <v>37653</v>
      </c>
      <c r="K137">
        <v>11</v>
      </c>
    </row>
    <row r="138" spans="2:11" ht="15" thickBot="1">
      <c r="B138" s="2" t="s">
        <v>63</v>
      </c>
      <c r="E138" s="6"/>
      <c r="F138" s="6"/>
      <c r="G138" s="2" t="s">
        <v>99</v>
      </c>
      <c r="H138" t="s">
        <v>148</v>
      </c>
      <c r="I138" s="17" t="s">
        <v>76</v>
      </c>
      <c r="J138" s="4">
        <v>37653</v>
      </c>
      <c r="K138">
        <v>11</v>
      </c>
    </row>
    <row r="139" spans="2:11" ht="15" thickBot="1">
      <c r="B139" s="9" t="s">
        <v>44</v>
      </c>
      <c r="E139" s="6"/>
      <c r="F139" s="6"/>
      <c r="G139" s="2" t="s">
        <v>100</v>
      </c>
      <c r="H139" t="s">
        <v>148</v>
      </c>
      <c r="I139" s="17" t="s">
        <v>76</v>
      </c>
      <c r="J139" s="4">
        <v>37653</v>
      </c>
      <c r="K139">
        <v>11</v>
      </c>
    </row>
    <row r="140" spans="2:11" ht="15" thickBot="1">
      <c r="B140" s="2" t="s">
        <v>46</v>
      </c>
      <c r="E140" s="6"/>
      <c r="F140" s="6"/>
      <c r="G140" s="2" t="s">
        <v>101</v>
      </c>
      <c r="H140" s="2" t="s">
        <v>146</v>
      </c>
      <c r="I140" s="17" t="s">
        <v>76</v>
      </c>
      <c r="J140" s="4">
        <v>37653</v>
      </c>
      <c r="K140">
        <v>11</v>
      </c>
    </row>
    <row r="141" spans="2:11" ht="15" thickBot="1">
      <c r="B141" s="2" t="s">
        <v>48</v>
      </c>
      <c r="E141" s="6"/>
      <c r="F141" s="6"/>
      <c r="G141" s="2" t="s">
        <v>102</v>
      </c>
      <c r="H141" s="9" t="s">
        <v>151</v>
      </c>
      <c r="I141" s="17" t="s">
        <v>76</v>
      </c>
      <c r="J141" s="4">
        <v>37653</v>
      </c>
      <c r="K141">
        <v>11</v>
      </c>
    </row>
    <row r="142" spans="2:11" ht="15" thickBot="1">
      <c r="B142" s="2" t="s">
        <v>49</v>
      </c>
      <c r="E142" s="6"/>
      <c r="F142" s="6"/>
      <c r="G142" s="2" t="s">
        <v>103</v>
      </c>
      <c r="H142" t="s">
        <v>148</v>
      </c>
      <c r="I142" s="17" t="s">
        <v>76</v>
      </c>
      <c r="J142" s="4">
        <v>37653</v>
      </c>
      <c r="K142">
        <v>11</v>
      </c>
    </row>
    <row r="143" spans="2:11" ht="15" thickBot="1">
      <c r="B143" s="2" t="s">
        <v>16</v>
      </c>
      <c r="E143" s="6"/>
      <c r="F143" s="6"/>
      <c r="G143" s="2" t="s">
        <v>104</v>
      </c>
      <c r="H143" t="s">
        <v>148</v>
      </c>
      <c r="I143" s="17" t="s">
        <v>76</v>
      </c>
      <c r="J143" s="4">
        <v>37653</v>
      </c>
      <c r="K143">
        <v>11</v>
      </c>
    </row>
    <row r="144" spans="2:11" ht="15" thickBot="1">
      <c r="B144" s="2" t="s">
        <v>50</v>
      </c>
      <c r="E144" s="6"/>
      <c r="F144" s="6"/>
      <c r="G144" s="2" t="s">
        <v>65</v>
      </c>
      <c r="H144" s="2" t="s">
        <v>146</v>
      </c>
      <c r="I144" s="17" t="s">
        <v>76</v>
      </c>
      <c r="J144" s="4">
        <v>37653</v>
      </c>
      <c r="K144">
        <v>11</v>
      </c>
    </row>
    <row r="145" spans="2:11" ht="15" thickBot="1">
      <c r="B145" s="2" t="s">
        <v>52</v>
      </c>
      <c r="E145" s="6"/>
      <c r="F145" s="6"/>
      <c r="G145" s="2" t="s">
        <v>105</v>
      </c>
      <c r="H145" s="2" t="s">
        <v>144</v>
      </c>
      <c r="I145" s="17" t="s">
        <v>76</v>
      </c>
      <c r="J145" s="4">
        <v>37653</v>
      </c>
      <c r="K145">
        <v>11</v>
      </c>
    </row>
    <row r="146" spans="2:11" ht="15" thickBot="1">
      <c r="B146" s="2" t="s">
        <v>29</v>
      </c>
      <c r="E146" s="6"/>
      <c r="F146" s="6"/>
      <c r="G146" s="2" t="s">
        <v>34</v>
      </c>
      <c r="H146" s="2" t="s">
        <v>144</v>
      </c>
      <c r="I146" s="17" t="s">
        <v>76</v>
      </c>
      <c r="J146" s="4">
        <v>37653</v>
      </c>
      <c r="K146">
        <v>11</v>
      </c>
    </row>
    <row r="147" spans="2:11" ht="15" thickBot="1">
      <c r="B147" s="2" t="s">
        <v>35</v>
      </c>
      <c r="E147" s="6"/>
      <c r="F147" s="6"/>
      <c r="G147" s="2" t="s">
        <v>106</v>
      </c>
      <c r="H147" s="2" t="s">
        <v>144</v>
      </c>
      <c r="I147" s="17" t="s">
        <v>76</v>
      </c>
      <c r="J147" s="4">
        <v>37653</v>
      </c>
      <c r="K147">
        <v>11</v>
      </c>
    </row>
    <row r="148" spans="2:11" ht="15" thickBot="1">
      <c r="B148" s="2" t="s">
        <v>38</v>
      </c>
      <c r="E148" s="6"/>
      <c r="F148" s="6"/>
      <c r="G148" s="2" t="s">
        <v>107</v>
      </c>
      <c r="H148" s="2" t="s">
        <v>144</v>
      </c>
      <c r="I148" s="17" t="s">
        <v>76</v>
      </c>
      <c r="J148" s="4">
        <v>37653</v>
      </c>
      <c r="K148">
        <v>11</v>
      </c>
    </row>
    <row r="149" spans="2:11" ht="15" thickBot="1">
      <c r="B149"/>
      <c r="C149" s="2" t="s">
        <v>9</v>
      </c>
      <c r="D149" s="17"/>
      <c r="E149" s="8">
        <v>28.6</v>
      </c>
      <c r="F149" s="8">
        <v>8.9</v>
      </c>
      <c r="H149" s="2" t="s">
        <v>144</v>
      </c>
      <c r="I149" s="17"/>
      <c r="J149" s="4">
        <v>37681</v>
      </c>
      <c r="K149">
        <v>12</v>
      </c>
    </row>
    <row r="150" spans="2:11" ht="15" thickBot="1">
      <c r="B150"/>
      <c r="C150" s="2" t="s">
        <v>9</v>
      </c>
      <c r="D150" s="17"/>
      <c r="E150" s="8">
        <v>28.3</v>
      </c>
      <c r="F150" s="8">
        <v>8.9</v>
      </c>
      <c r="H150" s="2" t="s">
        <v>144</v>
      </c>
      <c r="I150" s="17"/>
      <c r="J150" s="4">
        <v>37681</v>
      </c>
      <c r="K150">
        <v>12</v>
      </c>
    </row>
    <row r="151" spans="2:11" ht="15" thickBot="1">
      <c r="B151"/>
      <c r="C151" s="2" t="s">
        <v>9</v>
      </c>
      <c r="D151" s="17"/>
      <c r="E151" s="8">
        <v>56.1</v>
      </c>
      <c r="F151" s="8">
        <v>7.8</v>
      </c>
      <c r="H151" s="2" t="s">
        <v>144</v>
      </c>
      <c r="I151" s="17"/>
      <c r="J151" s="4">
        <v>37681</v>
      </c>
      <c r="K151">
        <v>12</v>
      </c>
    </row>
    <row r="152" spans="2:11" ht="15" thickBot="1">
      <c r="B152"/>
      <c r="C152" s="2" t="s">
        <v>9</v>
      </c>
      <c r="D152" s="17"/>
      <c r="E152" s="8">
        <v>28.2</v>
      </c>
      <c r="F152" s="8">
        <v>16.600000000000001</v>
      </c>
      <c r="H152" s="2" t="s">
        <v>144</v>
      </c>
      <c r="I152" s="17"/>
      <c r="J152" s="4">
        <v>37681</v>
      </c>
      <c r="K152">
        <v>12</v>
      </c>
    </row>
    <row r="153" spans="2:11" ht="15" thickBot="1">
      <c r="B153"/>
      <c r="C153" s="2" t="s">
        <v>9</v>
      </c>
      <c r="D153" s="17"/>
      <c r="E153" s="8">
        <v>27.9</v>
      </c>
      <c r="F153" s="8">
        <v>7.5</v>
      </c>
      <c r="H153" s="2" t="s">
        <v>144</v>
      </c>
      <c r="I153" s="17"/>
      <c r="J153" s="4">
        <v>37681</v>
      </c>
      <c r="K153">
        <v>12</v>
      </c>
    </row>
    <row r="154" spans="2:11" ht="15" thickBot="1">
      <c r="B154"/>
      <c r="C154" s="2" t="s">
        <v>9</v>
      </c>
      <c r="D154" s="17"/>
      <c r="E154" s="8">
        <v>29.7</v>
      </c>
      <c r="F154" s="8">
        <v>8.9</v>
      </c>
      <c r="H154" s="2" t="s">
        <v>144</v>
      </c>
      <c r="I154" s="17"/>
      <c r="J154" s="4">
        <v>37681</v>
      </c>
      <c r="K154">
        <v>12</v>
      </c>
    </row>
    <row r="155" spans="2:11" ht="15" thickBot="1">
      <c r="B155"/>
      <c r="C155" s="2" t="s">
        <v>9</v>
      </c>
      <c r="D155" s="17"/>
      <c r="E155" s="8">
        <v>40.5</v>
      </c>
      <c r="F155" s="8">
        <v>4.2</v>
      </c>
      <c r="H155" s="2" t="s">
        <v>144</v>
      </c>
      <c r="I155" s="17"/>
      <c r="J155" s="4">
        <v>37681</v>
      </c>
      <c r="K155">
        <v>12</v>
      </c>
    </row>
    <row r="156" spans="2:11" ht="15" thickBot="1">
      <c r="B156"/>
      <c r="C156" s="2" t="s">
        <v>9</v>
      </c>
      <c r="D156" s="17"/>
      <c r="E156" s="8">
        <v>25.4</v>
      </c>
      <c r="F156" s="8">
        <v>8.1999999999999993</v>
      </c>
      <c r="H156" s="2" t="s">
        <v>144</v>
      </c>
      <c r="I156" s="17"/>
      <c r="J156" s="4">
        <v>37681</v>
      </c>
      <c r="K156">
        <v>12</v>
      </c>
    </row>
    <row r="157" spans="2:11" ht="15" thickBot="1">
      <c r="B157"/>
      <c r="C157" s="2" t="s">
        <v>9</v>
      </c>
      <c r="D157" s="17"/>
      <c r="E157" s="8">
        <v>23.8</v>
      </c>
      <c r="F157" s="8">
        <v>11.2</v>
      </c>
      <c r="H157" s="2" t="s">
        <v>144</v>
      </c>
      <c r="I157" s="17"/>
      <c r="J157" s="4">
        <v>37681</v>
      </c>
      <c r="K157">
        <v>12</v>
      </c>
    </row>
    <row r="158" spans="2:11" ht="15" thickBot="1">
      <c r="B158"/>
      <c r="C158" s="2" t="s">
        <v>9</v>
      </c>
      <c r="D158" s="17"/>
      <c r="E158" s="8">
        <v>28</v>
      </c>
      <c r="F158" s="8">
        <v>8.1999999999999993</v>
      </c>
      <c r="H158" s="2" t="s">
        <v>144</v>
      </c>
      <c r="I158" s="17"/>
      <c r="J158" s="4">
        <v>37681</v>
      </c>
      <c r="K158">
        <v>12</v>
      </c>
    </row>
    <row r="159" spans="2:11" ht="15" thickBot="1">
      <c r="B159"/>
      <c r="C159" s="2" t="s">
        <v>9</v>
      </c>
      <c r="D159" s="17"/>
      <c r="E159" s="8">
        <v>28.1</v>
      </c>
      <c r="F159" s="8">
        <v>6.1</v>
      </c>
      <c r="H159" s="2" t="s">
        <v>144</v>
      </c>
      <c r="I159" s="17"/>
      <c r="J159" s="4">
        <v>37681</v>
      </c>
      <c r="K159">
        <v>12</v>
      </c>
    </row>
    <row r="160" spans="2:11" ht="15" thickBot="1">
      <c r="B160"/>
      <c r="C160" s="2" t="s">
        <v>9</v>
      </c>
      <c r="D160" s="17"/>
      <c r="E160" s="8">
        <v>17.3</v>
      </c>
      <c r="F160" s="8">
        <v>8.1999999999999993</v>
      </c>
      <c r="H160" s="2" t="s">
        <v>144</v>
      </c>
      <c r="I160" s="17"/>
      <c r="J160" s="4">
        <v>37681</v>
      </c>
      <c r="K160">
        <v>12</v>
      </c>
    </row>
    <row r="161" spans="2:11" ht="15" thickBot="1">
      <c r="B161"/>
      <c r="C161" s="2" t="s">
        <v>9</v>
      </c>
      <c r="D161" s="17"/>
      <c r="E161" s="8">
        <v>22.1</v>
      </c>
      <c r="F161" s="8">
        <v>7.1</v>
      </c>
      <c r="H161" s="2" t="s">
        <v>144</v>
      </c>
      <c r="I161" s="17"/>
      <c r="J161" s="4">
        <v>37681</v>
      </c>
      <c r="K161">
        <v>12</v>
      </c>
    </row>
    <row r="162" spans="2:11" ht="15" thickBot="1">
      <c r="B162" s="2" t="s">
        <v>40</v>
      </c>
      <c r="C162" s="2"/>
      <c r="D162" s="2"/>
      <c r="E162" s="6"/>
      <c r="F162" s="6"/>
      <c r="I162">
        <v>22.2</v>
      </c>
      <c r="J162" s="4">
        <v>37712</v>
      </c>
      <c r="K162">
        <v>13</v>
      </c>
    </row>
    <row r="163" spans="2:11" ht="15" thickBot="1">
      <c r="B163" s="2" t="s">
        <v>42</v>
      </c>
      <c r="C163" s="2" t="s">
        <v>83</v>
      </c>
      <c r="D163" s="2"/>
      <c r="E163" s="3">
        <v>38.200000000000003</v>
      </c>
      <c r="F163" s="3">
        <v>9.6</v>
      </c>
      <c r="H163" s="2" t="s">
        <v>144</v>
      </c>
      <c r="I163">
        <v>22.2</v>
      </c>
      <c r="J163" s="4">
        <v>37712</v>
      </c>
      <c r="K163">
        <v>13</v>
      </c>
    </row>
    <row r="164" spans="2:11" ht="15" thickBot="1">
      <c r="B164" s="2" t="s">
        <v>63</v>
      </c>
      <c r="C164" s="2" t="s">
        <v>86</v>
      </c>
      <c r="D164" s="2"/>
      <c r="E164" s="3">
        <v>36.9</v>
      </c>
      <c r="F164" s="3">
        <v>9.6999999999999993</v>
      </c>
      <c r="H164" s="2" t="s">
        <v>144</v>
      </c>
      <c r="I164">
        <v>22.2</v>
      </c>
      <c r="J164" s="4">
        <v>37712</v>
      </c>
      <c r="K164">
        <v>13</v>
      </c>
    </row>
    <row r="165" spans="2:11" ht="15" thickBot="1">
      <c r="B165" s="2" t="s">
        <v>63</v>
      </c>
      <c r="C165" s="2" t="s">
        <v>86</v>
      </c>
      <c r="D165" s="2"/>
      <c r="E165" s="3">
        <v>35.799999999999997</v>
      </c>
      <c r="F165" s="3">
        <v>9.5</v>
      </c>
      <c r="H165" s="2" t="s">
        <v>144</v>
      </c>
      <c r="I165">
        <v>22.2</v>
      </c>
      <c r="J165" s="4">
        <v>37712</v>
      </c>
      <c r="K165">
        <v>13</v>
      </c>
    </row>
    <row r="166" spans="2:11" ht="15" thickBot="1">
      <c r="B166" s="2" t="s">
        <v>44</v>
      </c>
      <c r="C166" s="2"/>
      <c r="D166" s="2"/>
      <c r="E166" s="6"/>
      <c r="F166" s="6"/>
      <c r="I166">
        <v>22.2</v>
      </c>
      <c r="J166" s="4">
        <v>37712</v>
      </c>
      <c r="K166">
        <v>13</v>
      </c>
    </row>
    <row r="167" spans="2:11" ht="15" thickBot="1">
      <c r="B167" s="2" t="s">
        <v>58</v>
      </c>
      <c r="C167" s="2"/>
      <c r="D167" s="2"/>
      <c r="E167" s="6"/>
      <c r="F167" s="6"/>
      <c r="I167">
        <v>22.2</v>
      </c>
      <c r="J167" s="4">
        <v>37712</v>
      </c>
      <c r="K167">
        <v>13</v>
      </c>
    </row>
    <row r="168" spans="2:11" ht="15" thickBot="1">
      <c r="B168" s="2" t="s">
        <v>46</v>
      </c>
      <c r="C168" s="2" t="s">
        <v>83</v>
      </c>
      <c r="D168" s="2"/>
      <c r="E168" s="3">
        <v>41.6</v>
      </c>
      <c r="F168" s="3">
        <v>10.9</v>
      </c>
      <c r="H168" s="2" t="s">
        <v>144</v>
      </c>
      <c r="I168">
        <v>22.2</v>
      </c>
      <c r="J168" s="4">
        <v>37712</v>
      </c>
      <c r="K168">
        <v>13</v>
      </c>
    </row>
    <row r="169" spans="2:11" ht="15" thickBot="1">
      <c r="B169" s="2" t="s">
        <v>48</v>
      </c>
      <c r="C169" s="2"/>
      <c r="D169" s="2"/>
      <c r="E169" s="6"/>
      <c r="F169" s="6"/>
      <c r="I169">
        <v>22.2</v>
      </c>
      <c r="J169" s="4">
        <v>37712</v>
      </c>
      <c r="K169">
        <v>13</v>
      </c>
    </row>
    <row r="170" spans="2:11" ht="15" thickBot="1">
      <c r="B170" s="2" t="s">
        <v>16</v>
      </c>
      <c r="C170" s="2" t="s">
        <v>86</v>
      </c>
      <c r="D170" s="2"/>
      <c r="E170" s="3">
        <v>40.9</v>
      </c>
      <c r="F170" s="3">
        <v>10.8</v>
      </c>
      <c r="H170" s="2" t="s">
        <v>144</v>
      </c>
      <c r="I170">
        <v>22.2</v>
      </c>
      <c r="J170" s="4">
        <v>37712</v>
      </c>
      <c r="K170">
        <v>13</v>
      </c>
    </row>
    <row r="171" spans="2:11" ht="15" thickBot="1">
      <c r="B171" s="2" t="s">
        <v>16</v>
      </c>
      <c r="C171" s="2" t="s">
        <v>86</v>
      </c>
      <c r="D171" s="2"/>
      <c r="E171" s="3">
        <v>34.9</v>
      </c>
      <c r="F171" s="3">
        <v>8.1</v>
      </c>
      <c r="H171" s="2" t="s">
        <v>144</v>
      </c>
      <c r="I171">
        <v>22.2</v>
      </c>
      <c r="J171" s="4">
        <v>37712</v>
      </c>
      <c r="K171">
        <v>13</v>
      </c>
    </row>
    <row r="172" spans="2:11" ht="15" thickBot="1">
      <c r="B172" s="2" t="s">
        <v>16</v>
      </c>
      <c r="C172" s="2" t="s">
        <v>86</v>
      </c>
      <c r="D172" s="2"/>
      <c r="E172" s="3">
        <v>34.200000000000003</v>
      </c>
      <c r="F172" s="3">
        <v>8.9</v>
      </c>
      <c r="H172" s="2" t="s">
        <v>144</v>
      </c>
      <c r="I172">
        <v>22.2</v>
      </c>
      <c r="J172" s="4">
        <v>37712</v>
      </c>
      <c r="K172">
        <v>13</v>
      </c>
    </row>
    <row r="173" spans="2:11" ht="15" thickBot="1">
      <c r="B173" s="2" t="s">
        <v>55</v>
      </c>
      <c r="C173" s="2" t="s">
        <v>86</v>
      </c>
      <c r="D173" s="2"/>
      <c r="E173" s="3">
        <v>36.1</v>
      </c>
      <c r="F173" s="3">
        <v>9.8000000000000007</v>
      </c>
      <c r="I173">
        <v>22.2</v>
      </c>
      <c r="J173" s="4">
        <v>37712</v>
      </c>
      <c r="K173">
        <v>13</v>
      </c>
    </row>
    <row r="174" spans="2:11" ht="15" thickBot="1">
      <c r="B174" s="2" t="s">
        <v>55</v>
      </c>
      <c r="C174" s="2" t="s">
        <v>86</v>
      </c>
      <c r="D174" s="2"/>
      <c r="E174" s="3">
        <v>31.5</v>
      </c>
      <c r="F174" s="3">
        <v>7.1</v>
      </c>
      <c r="I174">
        <v>22.2</v>
      </c>
      <c r="J174" s="4">
        <v>37712</v>
      </c>
      <c r="K174">
        <v>13</v>
      </c>
    </row>
    <row r="175" spans="2:11" ht="15" thickBot="1">
      <c r="B175" s="2" t="s">
        <v>50</v>
      </c>
      <c r="C175" s="2"/>
      <c r="D175" s="2"/>
      <c r="E175" s="6"/>
      <c r="F175" s="6"/>
      <c r="I175">
        <v>22.2</v>
      </c>
      <c r="J175" s="4">
        <v>37712</v>
      </c>
      <c r="K175">
        <v>13</v>
      </c>
    </row>
    <row r="176" spans="2:11" ht="15" thickBot="1">
      <c r="B176" s="2" t="s">
        <v>39</v>
      </c>
      <c r="C176" s="2"/>
      <c r="D176" s="2"/>
      <c r="E176" s="6"/>
      <c r="F176" s="6"/>
      <c r="I176">
        <v>22.2</v>
      </c>
      <c r="J176" s="4">
        <v>37712</v>
      </c>
      <c r="K176">
        <v>13</v>
      </c>
    </row>
    <row r="177" spans="2:11" ht="15" thickBot="1">
      <c r="B177" s="2" t="s">
        <v>27</v>
      </c>
      <c r="C177" s="2" t="s">
        <v>85</v>
      </c>
      <c r="D177" s="2"/>
      <c r="E177" s="3">
        <v>17.2</v>
      </c>
      <c r="F177" s="3">
        <v>4.5999999999999996</v>
      </c>
      <c r="H177" s="2" t="s">
        <v>146</v>
      </c>
      <c r="I177">
        <v>22.2</v>
      </c>
      <c r="J177" s="4">
        <v>37712</v>
      </c>
      <c r="K177">
        <v>13</v>
      </c>
    </row>
    <row r="178" spans="2:11" ht="15" thickBot="1">
      <c r="B178" s="2" t="s">
        <v>27</v>
      </c>
      <c r="C178" s="2" t="s">
        <v>86</v>
      </c>
      <c r="D178" s="2"/>
      <c r="E178" s="3">
        <v>30.2</v>
      </c>
      <c r="F178" s="3">
        <v>8.9</v>
      </c>
      <c r="H178" s="2" t="s">
        <v>146</v>
      </c>
      <c r="I178">
        <v>22.2</v>
      </c>
      <c r="J178" s="4">
        <v>37712</v>
      </c>
      <c r="K178">
        <v>13</v>
      </c>
    </row>
    <row r="179" spans="2:11" ht="15" thickBot="1">
      <c r="B179" s="2" t="s">
        <v>27</v>
      </c>
      <c r="C179" s="2" t="s">
        <v>86</v>
      </c>
      <c r="D179" s="2"/>
      <c r="E179" s="3">
        <v>42.3</v>
      </c>
      <c r="F179" s="3">
        <v>11.3</v>
      </c>
      <c r="H179" s="2" t="s">
        <v>146</v>
      </c>
      <c r="I179">
        <v>22.2</v>
      </c>
      <c r="J179" s="4">
        <v>37712</v>
      </c>
      <c r="K179">
        <v>13</v>
      </c>
    </row>
    <row r="180" spans="2:11" ht="15" thickBot="1">
      <c r="B180" s="17" t="s">
        <v>40</v>
      </c>
      <c r="C180" s="2"/>
      <c r="D180" s="17"/>
      <c r="E180" s="24"/>
      <c r="F180" s="24"/>
      <c r="G180" s="26">
        <f>(8.62+15.28)/2</f>
        <v>11.95</v>
      </c>
      <c r="H180" s="17" t="s">
        <v>154</v>
      </c>
      <c r="I180" s="17" t="s">
        <v>36</v>
      </c>
      <c r="J180" s="4">
        <v>37742</v>
      </c>
      <c r="K180">
        <v>14</v>
      </c>
    </row>
    <row r="181" spans="2:11" ht="15" thickBot="1">
      <c r="B181" s="17" t="s">
        <v>54</v>
      </c>
      <c r="C181" s="2"/>
      <c r="D181" s="17"/>
      <c r="E181" s="24"/>
      <c r="F181" s="24"/>
      <c r="G181" s="26">
        <f>(2.83+15.28)/2</f>
        <v>9.0549999999999997</v>
      </c>
      <c r="H181" s="17" t="s">
        <v>154</v>
      </c>
      <c r="I181" s="17" t="s">
        <v>36</v>
      </c>
      <c r="J181" s="4">
        <v>37742</v>
      </c>
      <c r="K181">
        <v>14</v>
      </c>
    </row>
    <row r="182" spans="2:11" ht="15" thickBot="1">
      <c r="B182" s="17" t="s">
        <v>57</v>
      </c>
      <c r="C182" s="2"/>
      <c r="D182" s="17"/>
      <c r="E182" s="24"/>
      <c r="F182" s="24"/>
      <c r="G182" s="26">
        <v>0</v>
      </c>
      <c r="H182" s="17"/>
      <c r="I182" s="17" t="s">
        <v>36</v>
      </c>
      <c r="J182" s="4">
        <v>37742</v>
      </c>
      <c r="K182">
        <v>14</v>
      </c>
    </row>
    <row r="183" spans="2:11" ht="15" thickBot="1">
      <c r="B183" s="17" t="s">
        <v>42</v>
      </c>
      <c r="C183" s="2"/>
      <c r="D183" s="17"/>
      <c r="E183" s="24"/>
      <c r="F183" s="24"/>
      <c r="G183" s="26">
        <f>(3.37+15.28)/2</f>
        <v>9.3249999999999993</v>
      </c>
      <c r="H183" t="s">
        <v>148</v>
      </c>
      <c r="I183" s="17" t="s">
        <v>36</v>
      </c>
      <c r="J183" s="4">
        <v>37742</v>
      </c>
      <c r="K183">
        <v>14</v>
      </c>
    </row>
    <row r="184" spans="2:11" ht="15" thickBot="1">
      <c r="B184" s="17" t="s">
        <v>63</v>
      </c>
      <c r="C184" s="2"/>
      <c r="D184" s="17"/>
      <c r="E184" s="24"/>
      <c r="F184" s="24"/>
      <c r="G184" s="26">
        <v>0</v>
      </c>
      <c r="H184" s="17"/>
      <c r="I184" s="17" t="s">
        <v>36</v>
      </c>
      <c r="J184" s="4">
        <v>37742</v>
      </c>
      <c r="K184">
        <v>14</v>
      </c>
    </row>
    <row r="185" spans="2:11" ht="15" thickBot="1">
      <c r="B185" s="19" t="s">
        <v>58</v>
      </c>
      <c r="C185" s="2" t="s">
        <v>83</v>
      </c>
      <c r="D185" s="17"/>
      <c r="E185" s="8">
        <v>59.6</v>
      </c>
      <c r="F185" s="8">
        <v>10.6</v>
      </c>
      <c r="G185" s="26">
        <f>(3.89+15.52)/2</f>
        <v>9.7050000000000001</v>
      </c>
      <c r="H185" s="9" t="s">
        <v>151</v>
      </c>
      <c r="I185" s="17" t="s">
        <v>36</v>
      </c>
      <c r="J185" s="4">
        <v>37742</v>
      </c>
      <c r="K185">
        <v>14</v>
      </c>
    </row>
    <row r="186" spans="2:11" ht="15" thickBot="1">
      <c r="B186" s="19" t="s">
        <v>58</v>
      </c>
      <c r="C186" s="2" t="s">
        <v>83</v>
      </c>
      <c r="D186" s="17"/>
      <c r="E186" s="8">
        <v>57.2</v>
      </c>
      <c r="F186" s="8">
        <v>10.1</v>
      </c>
      <c r="G186" s="26">
        <f>(3.89+15.52)/2</f>
        <v>9.7050000000000001</v>
      </c>
      <c r="H186" s="9" t="s">
        <v>151</v>
      </c>
      <c r="I186" s="17" t="s">
        <v>36</v>
      </c>
      <c r="J186" s="4">
        <v>37742</v>
      </c>
      <c r="K186">
        <v>14</v>
      </c>
    </row>
    <row r="187" spans="2:11" ht="15" thickBot="1">
      <c r="B187" s="19" t="s">
        <v>16</v>
      </c>
      <c r="C187" s="2"/>
      <c r="D187" s="17"/>
      <c r="E187" s="8"/>
      <c r="F187" s="8"/>
      <c r="G187" s="26">
        <v>3.78</v>
      </c>
      <c r="H187" s="19" t="s">
        <v>149</v>
      </c>
      <c r="I187" s="17" t="s">
        <v>36</v>
      </c>
      <c r="J187" s="4">
        <v>37742</v>
      </c>
      <c r="K187">
        <v>14</v>
      </c>
    </row>
    <row r="188" spans="2:11" ht="15" thickBot="1">
      <c r="B188" s="19" t="s">
        <v>55</v>
      </c>
      <c r="C188" s="2" t="s">
        <v>83</v>
      </c>
      <c r="D188" s="17"/>
      <c r="E188" s="8">
        <v>41</v>
      </c>
      <c r="F188" s="8">
        <v>10.7</v>
      </c>
      <c r="G188" s="26">
        <v>6.41</v>
      </c>
      <c r="H188" s="19" t="s">
        <v>149</v>
      </c>
      <c r="I188" s="17" t="s">
        <v>36</v>
      </c>
      <c r="J188" s="4">
        <v>37742</v>
      </c>
      <c r="K188">
        <v>14</v>
      </c>
    </row>
    <row r="189" spans="2:11" ht="15" thickBot="1">
      <c r="B189" s="19" t="s">
        <v>50</v>
      </c>
      <c r="C189" s="2" t="s">
        <v>83</v>
      </c>
      <c r="D189" s="17"/>
      <c r="E189" s="8">
        <v>42.3</v>
      </c>
      <c r="F189" s="8">
        <v>9.1999999999999993</v>
      </c>
      <c r="G189" s="26">
        <v>6.41</v>
      </c>
      <c r="H189" s="9" t="s">
        <v>151</v>
      </c>
      <c r="I189" s="17" t="s">
        <v>36</v>
      </c>
      <c r="J189" s="4">
        <v>37742</v>
      </c>
      <c r="K189">
        <v>14</v>
      </c>
    </row>
    <row r="190" spans="2:11" ht="15" thickBot="1">
      <c r="B190" s="19" t="s">
        <v>59</v>
      </c>
      <c r="C190" s="2" t="s">
        <v>86</v>
      </c>
      <c r="D190" s="17"/>
      <c r="E190" s="8">
        <v>29.1</v>
      </c>
      <c r="F190" s="8">
        <v>8.1</v>
      </c>
      <c r="G190" s="26">
        <f>(3.25+15.28)/2</f>
        <v>9.2650000000000006</v>
      </c>
      <c r="H190" s="19" t="s">
        <v>150</v>
      </c>
      <c r="I190" s="17" t="s">
        <v>36</v>
      </c>
      <c r="J190" s="4">
        <v>37742</v>
      </c>
      <c r="K190">
        <v>14</v>
      </c>
    </row>
    <row r="191" spans="2:11" ht="15" thickBot="1">
      <c r="B191" s="19" t="s">
        <v>52</v>
      </c>
      <c r="C191" s="2"/>
      <c r="D191" s="17"/>
      <c r="E191" s="8"/>
      <c r="F191" s="8"/>
      <c r="G191" s="26">
        <f>(5.47+3*(15.28))/2</f>
        <v>25.654999999999998</v>
      </c>
      <c r="H191" s="9" t="s">
        <v>151</v>
      </c>
      <c r="I191" s="17" t="s">
        <v>36</v>
      </c>
      <c r="J191" s="4">
        <v>37742</v>
      </c>
      <c r="K191">
        <v>14</v>
      </c>
    </row>
    <row r="192" spans="2:11" ht="15" thickBot="1">
      <c r="B192" s="19" t="s">
        <v>27</v>
      </c>
      <c r="C192" s="2" t="s">
        <v>86</v>
      </c>
      <c r="D192" s="17"/>
      <c r="E192" s="8">
        <v>24.9</v>
      </c>
      <c r="F192" s="8">
        <v>7.7</v>
      </c>
      <c r="G192" s="26">
        <v>11.06</v>
      </c>
      <c r="H192" s="2" t="s">
        <v>144</v>
      </c>
      <c r="I192" s="17" t="s">
        <v>36</v>
      </c>
      <c r="J192" s="4">
        <v>37742</v>
      </c>
      <c r="K192">
        <v>14</v>
      </c>
    </row>
    <row r="193" spans="2:11" ht="15" thickBot="1">
      <c r="B193" s="19" t="s">
        <v>29</v>
      </c>
      <c r="C193" s="2" t="s">
        <v>86</v>
      </c>
      <c r="D193" s="17"/>
      <c r="E193" s="8">
        <v>32.5</v>
      </c>
      <c r="F193" s="8">
        <v>9.1</v>
      </c>
      <c r="G193" s="26">
        <f>(4.63+2*(15.28))/2</f>
        <v>17.594999999999999</v>
      </c>
      <c r="H193" s="2" t="s">
        <v>144</v>
      </c>
      <c r="I193" s="17" t="s">
        <v>36</v>
      </c>
      <c r="J193" s="4">
        <v>37742</v>
      </c>
      <c r="K193">
        <v>14</v>
      </c>
    </row>
    <row r="194" spans="2:11" ht="15" thickBot="1">
      <c r="B194" s="19" t="s">
        <v>35</v>
      </c>
      <c r="C194" s="2"/>
      <c r="D194" s="17"/>
      <c r="E194" s="8"/>
      <c r="F194" s="8"/>
      <c r="G194" s="26">
        <f>(2.06+2*(15.28))/2</f>
        <v>16.309999999999999</v>
      </c>
      <c r="H194" s="9" t="s">
        <v>151</v>
      </c>
      <c r="I194" s="17" t="s">
        <v>36</v>
      </c>
      <c r="J194" s="4">
        <v>37742</v>
      </c>
      <c r="K194">
        <v>14</v>
      </c>
    </row>
    <row r="195" spans="2:11">
      <c r="B195" s="23" t="s">
        <v>38</v>
      </c>
      <c r="G195" s="26">
        <v>0</v>
      </c>
      <c r="H195" t="s">
        <v>153</v>
      </c>
      <c r="I195" s="17" t="s">
        <v>36</v>
      </c>
      <c r="J195" s="4">
        <v>37742</v>
      </c>
      <c r="K195">
        <v>14</v>
      </c>
    </row>
    <row r="196" spans="2:11" ht="15" thickBot="1">
      <c r="B196" s="23" t="s">
        <v>54</v>
      </c>
      <c r="C196" s="2"/>
      <c r="D196" s="17"/>
      <c r="E196" s="8"/>
      <c r="F196" s="8"/>
      <c r="G196">
        <v>0</v>
      </c>
      <c r="I196">
        <v>19.8</v>
      </c>
      <c r="J196" s="4">
        <v>37786</v>
      </c>
      <c r="K196">
        <v>15</v>
      </c>
    </row>
    <row r="197" spans="2:11" ht="15" thickBot="1">
      <c r="B197" s="23" t="s">
        <v>10</v>
      </c>
      <c r="C197" s="2"/>
      <c r="D197" s="17"/>
      <c r="E197" s="8"/>
      <c r="F197" s="8"/>
      <c r="G197">
        <v>0</v>
      </c>
      <c r="I197">
        <v>19.8</v>
      </c>
      <c r="J197" s="4">
        <v>37786</v>
      </c>
      <c r="K197">
        <v>15</v>
      </c>
    </row>
    <row r="198" spans="2:11" ht="15" thickBot="1">
      <c r="B198" s="23" t="s">
        <v>57</v>
      </c>
      <c r="C198" s="2"/>
      <c r="D198" s="17"/>
      <c r="E198" s="8"/>
      <c r="F198" s="8"/>
      <c r="G198">
        <v>0</v>
      </c>
      <c r="I198">
        <v>19.8</v>
      </c>
      <c r="J198" s="4">
        <v>37786</v>
      </c>
      <c r="K198">
        <v>15</v>
      </c>
    </row>
    <row r="199" spans="2:11" ht="15" thickBot="1">
      <c r="B199" s="23" t="s">
        <v>42</v>
      </c>
      <c r="C199" s="2"/>
      <c r="D199" s="17"/>
      <c r="E199" s="8"/>
      <c r="F199" s="8"/>
      <c r="G199">
        <v>0</v>
      </c>
      <c r="I199">
        <v>19.8</v>
      </c>
      <c r="J199" s="4">
        <v>37786</v>
      </c>
      <c r="K199">
        <v>15</v>
      </c>
    </row>
    <row r="200" spans="2:11" ht="15" thickBot="1">
      <c r="B200" s="23" t="s">
        <v>44</v>
      </c>
      <c r="C200" s="2"/>
      <c r="D200" s="17"/>
      <c r="E200" s="8"/>
      <c r="F200" s="8"/>
      <c r="G200">
        <v>0</v>
      </c>
      <c r="I200">
        <v>19.8</v>
      </c>
      <c r="J200" s="4">
        <v>37786</v>
      </c>
      <c r="K200">
        <v>15</v>
      </c>
    </row>
    <row r="201" spans="2:11" ht="15" thickBot="1">
      <c r="B201" s="23" t="s">
        <v>58</v>
      </c>
      <c r="C201" s="2"/>
      <c r="D201" s="17"/>
      <c r="E201" s="8"/>
      <c r="F201" s="8"/>
      <c r="G201">
        <v>0</v>
      </c>
      <c r="I201">
        <v>19.8</v>
      </c>
      <c r="J201" s="4">
        <v>37786</v>
      </c>
      <c r="K201">
        <v>15</v>
      </c>
    </row>
    <row r="202" spans="2:11" ht="15" thickBot="1">
      <c r="B202" s="23" t="s">
        <v>16</v>
      </c>
      <c r="C202" s="2"/>
      <c r="D202" s="17"/>
      <c r="E202" s="8"/>
      <c r="F202" s="8"/>
      <c r="G202">
        <v>0</v>
      </c>
      <c r="I202">
        <v>19.8</v>
      </c>
      <c r="J202" s="4">
        <v>37786</v>
      </c>
      <c r="K202">
        <v>15</v>
      </c>
    </row>
    <row r="203" spans="2:11" ht="15" thickBot="1">
      <c r="B203" s="23" t="s">
        <v>55</v>
      </c>
      <c r="C203" s="2" t="s">
        <v>83</v>
      </c>
      <c r="D203" s="17"/>
      <c r="E203" s="8">
        <v>46.2</v>
      </c>
      <c r="F203" s="8">
        <v>10.6</v>
      </c>
      <c r="G203">
        <v>6</v>
      </c>
      <c r="H203" s="19" t="s">
        <v>149</v>
      </c>
      <c r="I203">
        <v>19.8</v>
      </c>
      <c r="J203" s="4">
        <v>37786</v>
      </c>
      <c r="K203">
        <v>15</v>
      </c>
    </row>
    <row r="204" spans="2:11" ht="15" thickBot="1">
      <c r="B204" s="23" t="s">
        <v>55</v>
      </c>
      <c r="C204" s="2" t="s">
        <v>85</v>
      </c>
      <c r="D204" s="17"/>
      <c r="E204" s="8">
        <v>17</v>
      </c>
      <c r="F204" s="8">
        <v>3.8</v>
      </c>
      <c r="G204">
        <v>6</v>
      </c>
      <c r="H204" s="19" t="s">
        <v>149</v>
      </c>
      <c r="I204">
        <v>19.8</v>
      </c>
      <c r="J204" s="4">
        <v>37786</v>
      </c>
      <c r="K204">
        <v>15</v>
      </c>
    </row>
    <row r="205" spans="2:11" ht="15" thickBot="1">
      <c r="B205" s="23" t="s">
        <v>55</v>
      </c>
      <c r="C205" s="2" t="s">
        <v>85</v>
      </c>
      <c r="D205" s="17"/>
      <c r="E205" s="8">
        <v>18.399999999999999</v>
      </c>
      <c r="F205" s="8">
        <v>4.7</v>
      </c>
      <c r="G205">
        <v>6</v>
      </c>
      <c r="H205" s="19" t="s">
        <v>149</v>
      </c>
      <c r="I205">
        <v>19.8</v>
      </c>
      <c r="J205" s="4">
        <v>37786</v>
      </c>
      <c r="K205">
        <v>15</v>
      </c>
    </row>
    <row r="206" spans="2:11" ht="15" thickBot="1">
      <c r="B206" s="23" t="s">
        <v>55</v>
      </c>
      <c r="C206" s="2" t="s">
        <v>86</v>
      </c>
      <c r="D206" s="17"/>
      <c r="E206" s="8">
        <v>33.5</v>
      </c>
      <c r="F206" s="8">
        <v>9.1999999999999993</v>
      </c>
      <c r="G206">
        <v>6</v>
      </c>
      <c r="H206" s="19" t="s">
        <v>149</v>
      </c>
      <c r="I206">
        <v>19.8</v>
      </c>
      <c r="J206" s="4">
        <v>37786</v>
      </c>
      <c r="K206">
        <v>15</v>
      </c>
    </row>
    <row r="207" spans="2:11" ht="15" thickBot="1">
      <c r="B207" s="23" t="s">
        <v>55</v>
      </c>
      <c r="C207" s="2" t="s">
        <v>86</v>
      </c>
      <c r="D207" s="17"/>
      <c r="E207" s="8">
        <v>30.9</v>
      </c>
      <c r="F207" s="8">
        <v>7.1</v>
      </c>
      <c r="G207">
        <v>6</v>
      </c>
      <c r="H207" s="19" t="s">
        <v>149</v>
      </c>
      <c r="I207">
        <v>19.8</v>
      </c>
      <c r="J207" s="4">
        <v>37786</v>
      </c>
      <c r="K207">
        <v>15</v>
      </c>
    </row>
    <row r="208" spans="2:11" ht="15" thickBot="1">
      <c r="B208" s="23" t="s">
        <v>55</v>
      </c>
      <c r="C208" s="2" t="s">
        <v>86</v>
      </c>
      <c r="D208" s="17"/>
      <c r="E208" s="8">
        <v>29.4</v>
      </c>
      <c r="F208" s="8">
        <v>7.4</v>
      </c>
      <c r="G208">
        <v>6</v>
      </c>
      <c r="H208" s="19" t="s">
        <v>149</v>
      </c>
      <c r="I208">
        <v>19.8</v>
      </c>
      <c r="J208" s="4">
        <v>37786</v>
      </c>
      <c r="K208">
        <v>15</v>
      </c>
    </row>
    <row r="209" spans="2:11" ht="15" thickBot="1">
      <c r="B209" s="23" t="s">
        <v>55</v>
      </c>
      <c r="C209" s="2" t="s">
        <v>86</v>
      </c>
      <c r="D209" s="17"/>
      <c r="E209" s="8">
        <v>24.8</v>
      </c>
      <c r="F209" s="8">
        <v>6.9</v>
      </c>
      <c r="G209">
        <v>6</v>
      </c>
      <c r="H209" s="19" t="s">
        <v>149</v>
      </c>
      <c r="I209">
        <v>19.8</v>
      </c>
      <c r="J209" s="4">
        <v>37786</v>
      </c>
      <c r="K209">
        <v>15</v>
      </c>
    </row>
    <row r="210" spans="2:11" ht="15" thickBot="1">
      <c r="B210" s="23" t="s">
        <v>55</v>
      </c>
      <c r="C210" s="2" t="s">
        <v>86</v>
      </c>
      <c r="D210" s="17"/>
      <c r="E210" s="8">
        <v>18.3</v>
      </c>
      <c r="F210" s="8">
        <v>6.9</v>
      </c>
      <c r="G210">
        <v>6</v>
      </c>
      <c r="H210" s="19" t="s">
        <v>149</v>
      </c>
      <c r="I210">
        <v>19.8</v>
      </c>
      <c r="J210" s="4">
        <v>37786</v>
      </c>
      <c r="K210">
        <v>15</v>
      </c>
    </row>
    <row r="211" spans="2:11" ht="15" thickBot="1">
      <c r="B211" s="23" t="s">
        <v>55</v>
      </c>
      <c r="C211" s="2" t="s">
        <v>86</v>
      </c>
      <c r="D211" s="17"/>
      <c r="E211" s="8">
        <v>25.9</v>
      </c>
      <c r="F211" s="8">
        <v>6.6</v>
      </c>
      <c r="G211">
        <v>6</v>
      </c>
      <c r="H211" s="19" t="s">
        <v>149</v>
      </c>
      <c r="I211">
        <v>19.8</v>
      </c>
      <c r="J211" s="4">
        <v>37786</v>
      </c>
      <c r="K211">
        <v>15</v>
      </c>
    </row>
    <row r="212" spans="2:11" ht="15" thickBot="1">
      <c r="B212" s="23" t="s">
        <v>55</v>
      </c>
      <c r="C212" s="2" t="s">
        <v>86</v>
      </c>
      <c r="D212" s="17"/>
      <c r="E212" s="8">
        <v>33.1</v>
      </c>
      <c r="F212" s="8">
        <v>7</v>
      </c>
      <c r="G212">
        <v>6</v>
      </c>
      <c r="H212" s="19" t="s">
        <v>149</v>
      </c>
      <c r="I212">
        <v>19.8</v>
      </c>
      <c r="J212" s="4">
        <v>37786</v>
      </c>
      <c r="K212">
        <v>15</v>
      </c>
    </row>
    <row r="213" spans="2:11" ht="15" thickBot="1">
      <c r="B213" s="23" t="s">
        <v>55</v>
      </c>
      <c r="C213" s="2" t="s">
        <v>86</v>
      </c>
      <c r="D213" s="17"/>
      <c r="E213" s="8">
        <v>29.4</v>
      </c>
      <c r="F213" s="8">
        <v>6.4</v>
      </c>
      <c r="G213">
        <v>6</v>
      </c>
      <c r="H213" s="19" t="s">
        <v>149</v>
      </c>
      <c r="I213">
        <v>19.8</v>
      </c>
      <c r="J213" s="4">
        <v>37786</v>
      </c>
      <c r="K213">
        <v>15</v>
      </c>
    </row>
    <row r="214" spans="2:11" ht="15" thickBot="1">
      <c r="B214" s="23" t="s">
        <v>55</v>
      </c>
      <c r="C214" s="2" t="s">
        <v>85</v>
      </c>
      <c r="D214" s="17"/>
      <c r="E214" s="8">
        <v>23.4</v>
      </c>
      <c r="F214" s="8">
        <v>5.7</v>
      </c>
      <c r="G214">
        <v>6</v>
      </c>
      <c r="H214" s="19" t="s">
        <v>149</v>
      </c>
      <c r="I214">
        <v>19.8</v>
      </c>
      <c r="J214" s="4">
        <v>37786</v>
      </c>
      <c r="K214">
        <v>15</v>
      </c>
    </row>
    <row r="215" spans="2:11" ht="15" thickBot="1">
      <c r="B215" s="23" t="s">
        <v>55</v>
      </c>
      <c r="C215" s="2" t="s">
        <v>86</v>
      </c>
      <c r="D215" s="17"/>
      <c r="E215" s="8">
        <v>21.9</v>
      </c>
      <c r="F215" s="8">
        <v>6.8</v>
      </c>
      <c r="G215">
        <v>6</v>
      </c>
      <c r="H215" s="19" t="s">
        <v>149</v>
      </c>
      <c r="I215">
        <v>19.8</v>
      </c>
      <c r="J215" s="4">
        <v>37786</v>
      </c>
      <c r="K215">
        <v>15</v>
      </c>
    </row>
    <row r="216" spans="2:11" ht="15" thickBot="1">
      <c r="B216" s="23" t="s">
        <v>55</v>
      </c>
      <c r="C216" s="2" t="s">
        <v>86</v>
      </c>
      <c r="D216" s="17"/>
      <c r="E216" s="8">
        <v>24.9</v>
      </c>
      <c r="F216" s="8">
        <v>7.5</v>
      </c>
      <c r="G216">
        <v>6</v>
      </c>
      <c r="H216" s="19" t="s">
        <v>149</v>
      </c>
      <c r="I216">
        <v>19.8</v>
      </c>
      <c r="J216" s="4">
        <v>37786</v>
      </c>
      <c r="K216">
        <v>15</v>
      </c>
    </row>
    <row r="217" spans="2:11" ht="15" thickBot="1">
      <c r="B217" s="23" t="s">
        <v>59</v>
      </c>
      <c r="C217" s="2" t="s">
        <v>86</v>
      </c>
      <c r="D217" s="17"/>
      <c r="E217" s="8">
        <v>31.4</v>
      </c>
      <c r="F217" s="8">
        <v>8.9</v>
      </c>
      <c r="G217" s="8">
        <f xml:space="preserve"> (15.17+4.56)/2</f>
        <v>9.8650000000000002</v>
      </c>
      <c r="H217" s="9" t="s">
        <v>151</v>
      </c>
      <c r="I217">
        <v>19.8</v>
      </c>
      <c r="J217" s="4">
        <v>37786</v>
      </c>
      <c r="K217">
        <v>15</v>
      </c>
    </row>
    <row r="218" spans="2:11" ht="15" thickBot="1">
      <c r="B218" s="23" t="s">
        <v>59</v>
      </c>
      <c r="C218" s="2" t="s">
        <v>86</v>
      </c>
      <c r="D218" s="17"/>
      <c r="E218" s="8">
        <v>23.7</v>
      </c>
      <c r="F218" s="8">
        <v>6.5</v>
      </c>
      <c r="G218" s="8">
        <f xml:space="preserve"> (15.17+4.56)/2</f>
        <v>9.8650000000000002</v>
      </c>
      <c r="H218" s="9" t="s">
        <v>151</v>
      </c>
      <c r="I218">
        <v>19.8</v>
      </c>
      <c r="J218" s="4">
        <v>37786</v>
      </c>
      <c r="K218">
        <v>15</v>
      </c>
    </row>
    <row r="219" spans="2:11" ht="15" thickBot="1">
      <c r="B219" s="23" t="s">
        <v>59</v>
      </c>
      <c r="C219" s="2" t="s">
        <v>85</v>
      </c>
      <c r="D219" s="17"/>
      <c r="E219" s="8">
        <v>7.8</v>
      </c>
      <c r="F219" s="8">
        <v>3.7</v>
      </c>
      <c r="G219" s="8">
        <f xml:space="preserve"> (15.17+4.56)/2</f>
        <v>9.8650000000000002</v>
      </c>
      <c r="H219" s="9" t="s">
        <v>151</v>
      </c>
      <c r="I219">
        <v>19.8</v>
      </c>
      <c r="J219" s="4">
        <v>37786</v>
      </c>
      <c r="K219">
        <v>15</v>
      </c>
    </row>
    <row r="220" spans="2:11" ht="15" thickBot="1">
      <c r="B220" s="23" t="s">
        <v>52</v>
      </c>
      <c r="C220" s="2" t="s">
        <v>86</v>
      </c>
      <c r="D220" s="17"/>
      <c r="E220" s="8">
        <v>27.1</v>
      </c>
      <c r="F220" s="8">
        <v>6.9</v>
      </c>
      <c r="G220" s="8">
        <f>(8+3*(15.1))/2</f>
        <v>26.65</v>
      </c>
      <c r="H220" s="9" t="s">
        <v>151</v>
      </c>
      <c r="I220">
        <v>19.8</v>
      </c>
      <c r="J220" s="4">
        <v>37786</v>
      </c>
      <c r="K220">
        <v>15</v>
      </c>
    </row>
    <row r="221" spans="2:11" ht="15" thickBot="1">
      <c r="B221" s="23" t="s">
        <v>27</v>
      </c>
      <c r="C221" s="2" t="s">
        <v>85</v>
      </c>
      <c r="D221" s="17"/>
      <c r="E221" s="8">
        <v>18.8</v>
      </c>
      <c r="F221" s="8">
        <v>4.5999999999999996</v>
      </c>
      <c r="G221" s="8">
        <f>(8+3*(15.1))/2</f>
        <v>26.65</v>
      </c>
      <c r="H221" s="2" t="s">
        <v>144</v>
      </c>
      <c r="I221">
        <v>19.8</v>
      </c>
      <c r="J221" s="4">
        <v>37786</v>
      </c>
      <c r="K221">
        <v>15</v>
      </c>
    </row>
    <row r="222" spans="2:11" ht="15" thickBot="1">
      <c r="B222" s="23" t="s">
        <v>29</v>
      </c>
      <c r="C222" s="2"/>
      <c r="D222" s="17"/>
      <c r="E222" s="8"/>
      <c r="F222" s="8"/>
      <c r="G222" s="8">
        <f>(1.23+2*(15.18))/2</f>
        <v>15.795</v>
      </c>
      <c r="H222" s="2" t="s">
        <v>144</v>
      </c>
      <c r="I222">
        <v>19.8</v>
      </c>
      <c r="J222" s="4">
        <v>37786</v>
      </c>
      <c r="K222">
        <v>15</v>
      </c>
    </row>
    <row r="223" spans="2:11" ht="15" thickBot="1">
      <c r="B223" s="2" t="s">
        <v>33</v>
      </c>
      <c r="C223" s="2" t="s">
        <v>85</v>
      </c>
      <c r="D223" s="17"/>
      <c r="E223" s="8">
        <v>23.2</v>
      </c>
      <c r="F223" s="8">
        <v>5.2</v>
      </c>
      <c r="G223" s="8">
        <f>3*15.18</f>
        <v>45.54</v>
      </c>
      <c r="H223" s="2" t="s">
        <v>144</v>
      </c>
      <c r="I223">
        <v>19.8</v>
      </c>
      <c r="J223" s="4">
        <v>37786</v>
      </c>
      <c r="K223">
        <v>15</v>
      </c>
    </row>
    <row r="224" spans="2:11" ht="15" thickBot="1">
      <c r="B224" s="23" t="s">
        <v>35</v>
      </c>
      <c r="C224" s="2"/>
      <c r="D224" s="17"/>
      <c r="E224" s="8"/>
      <c r="F224" s="8"/>
      <c r="G224" s="8">
        <f>(4.43+2*(15.18))/2</f>
        <v>17.395</v>
      </c>
      <c r="H224" s="19" t="s">
        <v>149</v>
      </c>
      <c r="I224">
        <v>19.8</v>
      </c>
      <c r="J224" s="4">
        <v>37786</v>
      </c>
      <c r="K224">
        <v>15</v>
      </c>
    </row>
    <row r="225" spans="2:11">
      <c r="B225" s="23" t="s">
        <v>38</v>
      </c>
      <c r="G225">
        <v>0</v>
      </c>
      <c r="H225" t="s">
        <v>148</v>
      </c>
      <c r="I225">
        <v>19.8</v>
      </c>
      <c r="J225" s="4">
        <v>37786</v>
      </c>
      <c r="K225">
        <v>15</v>
      </c>
    </row>
    <row r="226" spans="2:11" ht="15" thickBot="1">
      <c r="B226" s="2" t="s">
        <v>54</v>
      </c>
      <c r="C226" s="2"/>
      <c r="D226" s="2"/>
      <c r="E226" s="6"/>
      <c r="F226" s="6"/>
      <c r="G226" s="2" t="s">
        <v>108</v>
      </c>
      <c r="H226" t="s">
        <v>148</v>
      </c>
      <c r="I226" s="17" t="s">
        <v>34</v>
      </c>
      <c r="J226" s="4">
        <v>37803</v>
      </c>
      <c r="K226">
        <v>16</v>
      </c>
    </row>
    <row r="227" spans="2:11" ht="15" thickBot="1">
      <c r="B227" s="2" t="s">
        <v>57</v>
      </c>
      <c r="C227" s="2"/>
      <c r="D227" s="2"/>
      <c r="E227" s="6"/>
      <c r="F227" s="6"/>
      <c r="G227" s="2" t="s">
        <v>109</v>
      </c>
      <c r="H227" s="2" t="s">
        <v>144</v>
      </c>
      <c r="I227" s="17" t="s">
        <v>34</v>
      </c>
      <c r="J227" s="4">
        <v>37803</v>
      </c>
      <c r="K227">
        <v>16</v>
      </c>
    </row>
    <row r="228" spans="2:11" ht="15" thickBot="1">
      <c r="B228" s="5" t="s">
        <v>63</v>
      </c>
      <c r="C228" s="2"/>
      <c r="D228" s="2"/>
      <c r="E228" s="6"/>
      <c r="F228" s="6"/>
      <c r="G228" s="2" t="s">
        <v>110</v>
      </c>
      <c r="H228" s="2" t="s">
        <v>144</v>
      </c>
      <c r="I228" s="17" t="s">
        <v>34</v>
      </c>
      <c r="J228" s="4">
        <v>37803</v>
      </c>
      <c r="K228">
        <v>16</v>
      </c>
    </row>
    <row r="229" spans="2:11" ht="15" thickBot="1">
      <c r="B229" s="2" t="s">
        <v>44</v>
      </c>
      <c r="C229" s="2"/>
      <c r="D229" s="2"/>
      <c r="E229" s="6"/>
      <c r="F229" s="6"/>
      <c r="G229" s="2" t="s">
        <v>111</v>
      </c>
      <c r="H229" s="2" t="s">
        <v>144</v>
      </c>
      <c r="I229" s="17" t="s">
        <v>34</v>
      </c>
      <c r="J229" s="4">
        <v>37803</v>
      </c>
      <c r="K229">
        <v>16</v>
      </c>
    </row>
    <row r="230" spans="2:11" ht="15" thickBot="1">
      <c r="B230" s="2" t="s">
        <v>14</v>
      </c>
      <c r="C230" s="2"/>
      <c r="D230" s="2"/>
      <c r="E230" s="6"/>
      <c r="F230" s="6"/>
      <c r="G230" s="2" t="s">
        <v>112</v>
      </c>
      <c r="H230" s="9" t="s">
        <v>151</v>
      </c>
      <c r="I230" s="17" t="s">
        <v>34</v>
      </c>
      <c r="J230" s="4">
        <v>37803</v>
      </c>
      <c r="K230">
        <v>16</v>
      </c>
    </row>
    <row r="231" spans="2:11" ht="15" thickBot="1">
      <c r="B231" s="2" t="s">
        <v>49</v>
      </c>
      <c r="C231" s="2" t="s">
        <v>83</v>
      </c>
      <c r="D231" s="2"/>
      <c r="E231" s="3">
        <v>36.799999999999997</v>
      </c>
      <c r="F231" s="3">
        <v>9.9</v>
      </c>
      <c r="G231" s="2" t="s">
        <v>113</v>
      </c>
      <c r="H231" t="s">
        <v>148</v>
      </c>
      <c r="I231" s="17" t="s">
        <v>34</v>
      </c>
      <c r="J231" s="4">
        <v>37803</v>
      </c>
      <c r="K231">
        <v>16</v>
      </c>
    </row>
    <row r="232" spans="2:11" ht="15" thickBot="1">
      <c r="B232" s="2" t="s">
        <v>49</v>
      </c>
      <c r="C232" s="2" t="s">
        <v>83</v>
      </c>
      <c r="D232" s="2"/>
      <c r="E232" s="3">
        <v>37.5</v>
      </c>
      <c r="F232" s="3">
        <v>9</v>
      </c>
      <c r="G232" s="2" t="s">
        <v>113</v>
      </c>
      <c r="H232" t="s">
        <v>148</v>
      </c>
      <c r="I232" s="17" t="s">
        <v>34</v>
      </c>
      <c r="J232" s="4">
        <v>37803</v>
      </c>
      <c r="K232">
        <v>16</v>
      </c>
    </row>
    <row r="233" spans="2:11" ht="15" thickBot="1">
      <c r="B233" s="2" t="s">
        <v>16</v>
      </c>
      <c r="C233" s="2" t="s">
        <v>85</v>
      </c>
      <c r="D233" s="2"/>
      <c r="E233" s="3">
        <v>25.2</v>
      </c>
      <c r="F233" s="3">
        <v>5</v>
      </c>
      <c r="G233" s="2" t="s">
        <v>114</v>
      </c>
      <c r="H233" t="s">
        <v>148</v>
      </c>
      <c r="I233" s="17" t="s">
        <v>34</v>
      </c>
      <c r="J233" s="4">
        <v>37803</v>
      </c>
      <c r="K233">
        <v>16</v>
      </c>
    </row>
    <row r="234" spans="2:11" ht="15" thickBot="1">
      <c r="B234" s="2" t="s">
        <v>16</v>
      </c>
      <c r="C234" s="2" t="s">
        <v>85</v>
      </c>
      <c r="D234" s="2"/>
      <c r="E234" s="3">
        <v>25.3</v>
      </c>
      <c r="F234" s="3">
        <v>5.4</v>
      </c>
      <c r="G234" s="2" t="s">
        <v>114</v>
      </c>
      <c r="H234" t="s">
        <v>148</v>
      </c>
      <c r="I234" s="17" t="s">
        <v>34</v>
      </c>
      <c r="J234" s="4">
        <v>37803</v>
      </c>
      <c r="K234">
        <v>16</v>
      </c>
    </row>
    <row r="235" spans="2:11" ht="15" thickBot="1">
      <c r="B235" s="2" t="s">
        <v>55</v>
      </c>
      <c r="C235" s="2" t="s">
        <v>86</v>
      </c>
      <c r="D235" s="2"/>
      <c r="E235" s="3">
        <v>23.8</v>
      </c>
      <c r="F235" s="3">
        <v>6.4</v>
      </c>
      <c r="G235" s="2" t="s">
        <v>115</v>
      </c>
      <c r="H235" t="s">
        <v>148</v>
      </c>
      <c r="I235" s="17" t="s">
        <v>34</v>
      </c>
      <c r="J235" s="4">
        <v>37803</v>
      </c>
      <c r="K235">
        <v>16</v>
      </c>
    </row>
    <row r="236" spans="2:11" ht="15" thickBot="1">
      <c r="B236" s="2" t="s">
        <v>55</v>
      </c>
      <c r="C236" s="2" t="s">
        <v>86</v>
      </c>
      <c r="D236" s="2"/>
      <c r="E236" s="3">
        <v>22.5</v>
      </c>
      <c r="F236" s="3">
        <v>6.1</v>
      </c>
      <c r="G236" s="2" t="s">
        <v>115</v>
      </c>
      <c r="H236" t="s">
        <v>153</v>
      </c>
      <c r="I236" s="17" t="s">
        <v>34</v>
      </c>
      <c r="J236" s="4">
        <v>37803</v>
      </c>
      <c r="K236">
        <v>16</v>
      </c>
    </row>
    <row r="237" spans="2:11" ht="15" thickBot="1">
      <c r="B237" s="2" t="s">
        <v>55</v>
      </c>
      <c r="C237" s="2" t="s">
        <v>86</v>
      </c>
      <c r="D237" s="2"/>
      <c r="E237" s="3">
        <v>22.4</v>
      </c>
      <c r="F237" s="3">
        <v>6</v>
      </c>
      <c r="G237" s="2" t="s">
        <v>115</v>
      </c>
      <c r="H237" t="s">
        <v>153</v>
      </c>
      <c r="I237" s="17" t="s">
        <v>34</v>
      </c>
      <c r="J237" s="4">
        <v>37803</v>
      </c>
      <c r="K237">
        <v>16</v>
      </c>
    </row>
    <row r="238" spans="2:11" ht="15" thickBot="1">
      <c r="B238" s="2" t="s">
        <v>55</v>
      </c>
      <c r="C238" s="2" t="s">
        <v>86</v>
      </c>
      <c r="D238" s="2"/>
      <c r="E238" s="3">
        <v>23.4</v>
      </c>
      <c r="F238" s="3">
        <v>6.3</v>
      </c>
      <c r="G238" s="2" t="s">
        <v>115</v>
      </c>
      <c r="H238" t="s">
        <v>153</v>
      </c>
      <c r="I238" s="17" t="s">
        <v>34</v>
      </c>
      <c r="J238" s="4">
        <v>37803</v>
      </c>
      <c r="K238">
        <v>16</v>
      </c>
    </row>
    <row r="239" spans="2:11" ht="15" thickBot="1">
      <c r="B239" s="2" t="s">
        <v>39</v>
      </c>
      <c r="C239" s="2"/>
      <c r="D239" s="2"/>
      <c r="E239" s="6"/>
      <c r="F239" s="6"/>
      <c r="G239" s="2" t="s">
        <v>116</v>
      </c>
      <c r="H239" s="9" t="s">
        <v>151</v>
      </c>
      <c r="I239" s="17" t="s">
        <v>34</v>
      </c>
      <c r="J239" s="4">
        <v>37803</v>
      </c>
      <c r="K239">
        <v>16</v>
      </c>
    </row>
    <row r="240" spans="2:11" ht="15" thickBot="1">
      <c r="B240" s="2" t="s">
        <v>59</v>
      </c>
      <c r="C240" s="2" t="s">
        <v>83</v>
      </c>
      <c r="D240" s="2"/>
      <c r="E240" s="3">
        <v>32.1</v>
      </c>
      <c r="F240" s="3">
        <v>8.5</v>
      </c>
      <c r="G240" s="2" t="s">
        <v>117</v>
      </c>
      <c r="H240" s="9" t="s">
        <v>151</v>
      </c>
      <c r="I240" s="17" t="s">
        <v>34</v>
      </c>
      <c r="J240" s="4">
        <v>37803</v>
      </c>
      <c r="K240">
        <v>16</v>
      </c>
    </row>
    <row r="241" spans="2:11" ht="15" thickBot="1">
      <c r="B241" s="2" t="s">
        <v>52</v>
      </c>
      <c r="C241" s="2"/>
      <c r="D241" s="2"/>
      <c r="E241" s="6"/>
      <c r="F241" s="6"/>
      <c r="G241" s="2" t="s">
        <v>118</v>
      </c>
      <c r="H241" s="9" t="s">
        <v>151</v>
      </c>
      <c r="I241" s="17" t="s">
        <v>34</v>
      </c>
      <c r="J241" s="4">
        <v>37803</v>
      </c>
      <c r="K241">
        <v>16</v>
      </c>
    </row>
    <row r="242" spans="2:11" ht="15" thickBot="1">
      <c r="B242" s="2" t="s">
        <v>27</v>
      </c>
      <c r="C242" s="2" t="s">
        <v>85</v>
      </c>
      <c r="D242" s="2"/>
      <c r="E242" s="3">
        <v>18.5</v>
      </c>
      <c r="F242" s="3">
        <v>5.2</v>
      </c>
      <c r="G242" s="2" t="s">
        <v>119</v>
      </c>
      <c r="H242" t="s">
        <v>148</v>
      </c>
      <c r="I242" s="17" t="s">
        <v>34</v>
      </c>
      <c r="J242" s="4">
        <v>37803</v>
      </c>
      <c r="K242">
        <v>16</v>
      </c>
    </row>
    <row r="243" spans="2:11" ht="15" thickBot="1">
      <c r="B243" s="2" t="s">
        <v>33</v>
      </c>
      <c r="C243" s="2"/>
      <c r="D243" s="2"/>
      <c r="E243" s="6"/>
      <c r="F243" s="6"/>
      <c r="G243" s="2" t="s">
        <v>120</v>
      </c>
      <c r="H243" s="9" t="s">
        <v>151</v>
      </c>
      <c r="I243" s="17" t="s">
        <v>34</v>
      </c>
      <c r="J243" s="4">
        <v>37803</v>
      </c>
      <c r="K243">
        <v>16</v>
      </c>
    </row>
    <row r="244" spans="2:11" ht="15" thickBot="1">
      <c r="B244" s="2" t="s">
        <v>35</v>
      </c>
      <c r="C244" s="2"/>
      <c r="D244" s="2"/>
      <c r="E244" s="6"/>
      <c r="F244" s="6"/>
      <c r="G244" s="2" t="s">
        <v>121</v>
      </c>
      <c r="H244" s="9" t="s">
        <v>151</v>
      </c>
      <c r="I244" s="17" t="s">
        <v>34</v>
      </c>
      <c r="J244" s="4">
        <v>37803</v>
      </c>
      <c r="K244">
        <v>16</v>
      </c>
    </row>
    <row r="245" spans="2:11" ht="15" thickBot="1">
      <c r="B245" s="2" t="s">
        <v>38</v>
      </c>
      <c r="C245" s="2"/>
      <c r="D245" s="2"/>
      <c r="E245" s="6"/>
      <c r="F245" s="6"/>
      <c r="G245" s="2" t="s">
        <v>81</v>
      </c>
      <c r="H245" s="9" t="s">
        <v>151</v>
      </c>
      <c r="I245" s="17" t="s">
        <v>34</v>
      </c>
      <c r="J245" s="4">
        <v>37803</v>
      </c>
      <c r="K245">
        <v>16</v>
      </c>
    </row>
    <row r="246" spans="2:11" ht="15" thickBot="1">
      <c r="B246" s="17" t="s">
        <v>42</v>
      </c>
      <c r="C246" s="2"/>
      <c r="D246" s="17"/>
      <c r="E246" s="18"/>
      <c r="F246" s="18"/>
      <c r="G246" s="17" t="s">
        <v>79</v>
      </c>
      <c r="H246" t="s">
        <v>148</v>
      </c>
      <c r="I246" s="17" t="s">
        <v>36</v>
      </c>
      <c r="J246" s="4">
        <v>37841</v>
      </c>
      <c r="K246">
        <v>17</v>
      </c>
    </row>
    <row r="247" spans="2:11" ht="15" thickBot="1">
      <c r="B247" s="17" t="s">
        <v>63</v>
      </c>
      <c r="C247" s="2"/>
      <c r="D247" s="17"/>
      <c r="E247" s="18"/>
      <c r="F247" s="18"/>
      <c r="G247" s="17" t="s">
        <v>79</v>
      </c>
      <c r="H247" t="s">
        <v>148</v>
      </c>
      <c r="I247" s="17" t="s">
        <v>36</v>
      </c>
      <c r="J247" s="4">
        <v>37841</v>
      </c>
      <c r="K247">
        <v>17</v>
      </c>
    </row>
    <row r="248" spans="2:11" ht="15" thickBot="1">
      <c r="B248" s="17" t="s">
        <v>44</v>
      </c>
      <c r="C248" s="2"/>
      <c r="D248" s="17"/>
      <c r="E248" s="18"/>
      <c r="F248" s="18"/>
      <c r="G248" s="17" t="s">
        <v>80</v>
      </c>
      <c r="H248" s="2" t="s">
        <v>144</v>
      </c>
      <c r="I248" s="17" t="s">
        <v>36</v>
      </c>
      <c r="J248" s="4">
        <v>37841</v>
      </c>
      <c r="K248">
        <v>17</v>
      </c>
    </row>
    <row r="249" spans="2:11" ht="15" thickBot="1">
      <c r="B249" s="17" t="s">
        <v>58</v>
      </c>
      <c r="C249" s="2"/>
      <c r="D249" s="17"/>
      <c r="E249" s="18"/>
      <c r="F249" s="18"/>
      <c r="G249" s="17" t="s">
        <v>17</v>
      </c>
      <c r="H249" s="2" t="s">
        <v>144</v>
      </c>
      <c r="I249" s="17" t="s">
        <v>36</v>
      </c>
      <c r="J249" s="4">
        <v>37841</v>
      </c>
      <c r="K249">
        <v>17</v>
      </c>
    </row>
    <row r="250" spans="2:11" ht="15" thickBot="1">
      <c r="B250" s="17" t="s">
        <v>46</v>
      </c>
      <c r="C250" s="2"/>
      <c r="D250" s="17"/>
      <c r="E250" s="18"/>
      <c r="F250" s="18"/>
      <c r="G250" s="17" t="s">
        <v>81</v>
      </c>
      <c r="H250" t="s">
        <v>148</v>
      </c>
      <c r="I250" s="17" t="s">
        <v>36</v>
      </c>
      <c r="J250" s="4">
        <v>37841</v>
      </c>
      <c r="K250">
        <v>17</v>
      </c>
    </row>
    <row r="251" spans="2:11" ht="15" thickBot="1">
      <c r="B251" s="2" t="s">
        <v>48</v>
      </c>
      <c r="C251" s="2"/>
      <c r="D251" s="17"/>
      <c r="E251" s="18"/>
      <c r="F251" s="18"/>
      <c r="G251" s="17" t="s">
        <v>82</v>
      </c>
      <c r="H251" s="19" t="s">
        <v>149</v>
      </c>
      <c r="I251" s="17" t="s">
        <v>36</v>
      </c>
      <c r="J251" s="4">
        <v>37841</v>
      </c>
      <c r="K251">
        <v>17</v>
      </c>
    </row>
    <row r="252" spans="2:11">
      <c r="B252" s="17" t="s">
        <v>16</v>
      </c>
      <c r="C252" s="17"/>
      <c r="D252" s="17"/>
      <c r="E252" s="18"/>
      <c r="F252" s="18"/>
      <c r="G252" s="17" t="s">
        <v>79</v>
      </c>
      <c r="H252" t="s">
        <v>148</v>
      </c>
      <c r="I252" s="17" t="s">
        <v>36</v>
      </c>
      <c r="J252" s="4">
        <v>37841</v>
      </c>
      <c r="K252">
        <v>17</v>
      </c>
    </row>
    <row r="253" spans="2:11">
      <c r="B253" s="17" t="s">
        <v>55</v>
      </c>
      <c r="C253" s="17"/>
      <c r="D253" s="17"/>
      <c r="E253" s="18"/>
      <c r="F253" s="18"/>
      <c r="G253" s="17" t="s">
        <v>79</v>
      </c>
      <c r="H253" t="s">
        <v>148</v>
      </c>
      <c r="I253" s="17" t="s">
        <v>36</v>
      </c>
      <c r="J253" s="4">
        <v>37841</v>
      </c>
      <c r="K253">
        <v>17</v>
      </c>
    </row>
    <row r="254" spans="2:11">
      <c r="B254" s="19" t="s">
        <v>50</v>
      </c>
      <c r="C254" s="19" t="s">
        <v>83</v>
      </c>
      <c r="D254" s="19"/>
      <c r="E254" s="8">
        <v>50.7</v>
      </c>
      <c r="F254" s="8">
        <v>12.5</v>
      </c>
      <c r="G254">
        <v>29</v>
      </c>
      <c r="H254" s="19" t="s">
        <v>149</v>
      </c>
      <c r="I254" s="17" t="s">
        <v>36</v>
      </c>
      <c r="J254" s="4">
        <v>37841</v>
      </c>
      <c r="K254">
        <v>17</v>
      </c>
    </row>
    <row r="255" spans="2:11" ht="15" thickBot="1">
      <c r="B255" s="19" t="s">
        <v>50</v>
      </c>
      <c r="C255" s="2" t="s">
        <v>73</v>
      </c>
      <c r="D255" s="17"/>
      <c r="E255" s="8">
        <v>56.8</v>
      </c>
      <c r="F255" s="8">
        <v>19.8</v>
      </c>
      <c r="G255">
        <v>29</v>
      </c>
      <c r="H255" s="19" t="s">
        <v>149</v>
      </c>
      <c r="I255" s="17" t="s">
        <v>36</v>
      </c>
      <c r="J255" s="4">
        <v>37841</v>
      </c>
      <c r="K255">
        <v>17</v>
      </c>
    </row>
    <row r="256" spans="2:11" ht="15" thickBot="1">
      <c r="B256" s="19" t="s">
        <v>50</v>
      </c>
      <c r="C256" s="2" t="s">
        <v>86</v>
      </c>
      <c r="D256" s="17"/>
      <c r="E256" s="8">
        <v>32.700000000000003</v>
      </c>
      <c r="F256" s="8">
        <v>8.8000000000000007</v>
      </c>
      <c r="G256">
        <v>29</v>
      </c>
      <c r="H256" s="19" t="s">
        <v>149</v>
      </c>
      <c r="I256" s="17" t="s">
        <v>36</v>
      </c>
      <c r="J256" s="4">
        <v>37841</v>
      </c>
      <c r="K256">
        <v>17</v>
      </c>
    </row>
    <row r="257" spans="2:11" ht="15" thickBot="1">
      <c r="B257" s="19" t="s">
        <v>59</v>
      </c>
      <c r="C257" s="2" t="s">
        <v>85</v>
      </c>
      <c r="D257" s="17"/>
      <c r="E257" s="8">
        <v>19.600000000000001</v>
      </c>
      <c r="F257" s="8">
        <v>4.7</v>
      </c>
      <c r="G257">
        <v>16.5</v>
      </c>
      <c r="H257" s="9" t="s">
        <v>151</v>
      </c>
      <c r="I257" s="17" t="s">
        <v>36</v>
      </c>
      <c r="J257" s="4">
        <v>37841</v>
      </c>
      <c r="K257">
        <v>17</v>
      </c>
    </row>
    <row r="258" spans="2:11" ht="15" thickBot="1">
      <c r="B258" s="19" t="s">
        <v>52</v>
      </c>
      <c r="C258" s="2"/>
      <c r="D258" s="17"/>
      <c r="E258" s="8"/>
      <c r="F258" s="8"/>
      <c r="G258">
        <v>27</v>
      </c>
      <c r="H258" s="9" t="s">
        <v>151</v>
      </c>
      <c r="I258" s="17" t="s">
        <v>36</v>
      </c>
      <c r="J258" s="4">
        <v>37841</v>
      </c>
      <c r="K258">
        <v>17</v>
      </c>
    </row>
    <row r="259" spans="2:11" ht="15" thickBot="1">
      <c r="B259" s="19" t="s">
        <v>27</v>
      </c>
      <c r="C259" s="2" t="s">
        <v>84</v>
      </c>
      <c r="D259" s="17"/>
      <c r="E259" s="8">
        <v>49.1</v>
      </c>
      <c r="F259" s="8">
        <v>12.2</v>
      </c>
      <c r="G259">
        <f>(368+60)/2</f>
        <v>214</v>
      </c>
      <c r="H259" s="9" t="s">
        <v>151</v>
      </c>
      <c r="I259" s="17" t="s">
        <v>36</v>
      </c>
      <c r="J259" s="4">
        <v>37841</v>
      </c>
      <c r="K259">
        <v>17</v>
      </c>
    </row>
    <row r="260" spans="2:11" ht="15" thickBot="1">
      <c r="B260" s="19" t="s">
        <v>27</v>
      </c>
      <c r="C260" s="2" t="s">
        <v>84</v>
      </c>
      <c r="D260" s="17"/>
      <c r="E260" s="8">
        <v>42.7</v>
      </c>
      <c r="F260" s="8">
        <v>11.2</v>
      </c>
      <c r="G260">
        <f>(368+60)/2</f>
        <v>214</v>
      </c>
      <c r="H260" s="9" t="s">
        <v>151</v>
      </c>
      <c r="I260" s="17" t="s">
        <v>36</v>
      </c>
      <c r="J260" s="4">
        <v>37841</v>
      </c>
      <c r="K260">
        <v>17</v>
      </c>
    </row>
    <row r="261" spans="2:11" ht="15" thickBot="1">
      <c r="B261" s="19" t="s">
        <v>27</v>
      </c>
      <c r="C261" s="2" t="s">
        <v>85</v>
      </c>
      <c r="D261" s="17"/>
      <c r="E261" s="8">
        <v>26.7</v>
      </c>
      <c r="F261" s="8">
        <v>5.9</v>
      </c>
      <c r="G261">
        <f>(368+60)/2</f>
        <v>214</v>
      </c>
      <c r="H261" s="9" t="s">
        <v>151</v>
      </c>
      <c r="I261" s="17" t="s">
        <v>36</v>
      </c>
      <c r="J261" s="4">
        <v>37841</v>
      </c>
      <c r="K261">
        <v>17</v>
      </c>
    </row>
    <row r="262" spans="2:11" ht="15" thickBot="1">
      <c r="B262" s="19" t="s">
        <v>29</v>
      </c>
      <c r="C262" s="2" t="s">
        <v>86</v>
      </c>
      <c r="D262" s="17"/>
      <c r="E262" s="8">
        <v>34.6</v>
      </c>
      <c r="F262" s="8">
        <v>8.4</v>
      </c>
      <c r="G262">
        <v>54.7</v>
      </c>
      <c r="H262" s="9" t="s">
        <v>151</v>
      </c>
      <c r="I262" s="17" t="s">
        <v>36</v>
      </c>
      <c r="J262" s="4">
        <v>37841</v>
      </c>
      <c r="K262">
        <v>17</v>
      </c>
    </row>
    <row r="263" spans="2:11" ht="15" thickBot="1">
      <c r="B263" s="19" t="s">
        <v>35</v>
      </c>
      <c r="C263" s="2"/>
      <c r="D263" s="17"/>
      <c r="E263" s="8"/>
      <c r="F263" s="8"/>
      <c r="G263">
        <v>250</v>
      </c>
      <c r="H263" s="9" t="s">
        <v>151</v>
      </c>
      <c r="I263" s="17" t="s">
        <v>36</v>
      </c>
      <c r="J263" s="4">
        <v>37841</v>
      </c>
      <c r="K263">
        <v>17</v>
      </c>
    </row>
    <row r="264" spans="2:11" ht="15" thickBot="1">
      <c r="B264" s="19" t="s">
        <v>87</v>
      </c>
      <c r="C264" s="2" t="s">
        <v>86</v>
      </c>
      <c r="D264" s="17"/>
      <c r="E264" s="8">
        <v>31.9</v>
      </c>
      <c r="F264" s="8">
        <v>6.8</v>
      </c>
      <c r="G264">
        <v>6.5</v>
      </c>
      <c r="H264" t="s">
        <v>148</v>
      </c>
      <c r="I264" s="17" t="s">
        <v>36</v>
      </c>
      <c r="J264" s="4">
        <v>37841</v>
      </c>
      <c r="K264">
        <v>17</v>
      </c>
    </row>
    <row r="265" spans="2:11" ht="15" thickBot="1">
      <c r="B265" s="19" t="s">
        <v>87</v>
      </c>
      <c r="C265" s="2" t="s">
        <v>86</v>
      </c>
      <c r="D265" s="17"/>
      <c r="E265" s="8">
        <v>28.9</v>
      </c>
      <c r="F265" s="8">
        <v>6.6</v>
      </c>
      <c r="G265">
        <v>6.5</v>
      </c>
      <c r="H265" t="s">
        <v>148</v>
      </c>
      <c r="I265" s="17" t="s">
        <v>36</v>
      </c>
      <c r="J265" s="4">
        <v>37841</v>
      </c>
      <c r="K265">
        <v>17</v>
      </c>
    </row>
    <row r="266" spans="2:11" ht="15" thickBot="1">
      <c r="B266" s="2" t="s">
        <v>40</v>
      </c>
      <c r="C266" s="2"/>
      <c r="D266" s="2"/>
      <c r="E266" s="6"/>
      <c r="F266" s="6"/>
      <c r="G266" s="2" t="s">
        <v>122</v>
      </c>
      <c r="H266" s="9" t="s">
        <v>151</v>
      </c>
      <c r="I266" s="17"/>
      <c r="J266" s="4">
        <v>37865</v>
      </c>
      <c r="K266">
        <v>18</v>
      </c>
    </row>
    <row r="267" spans="2:11" ht="15" thickBot="1">
      <c r="B267" s="2" t="s">
        <v>54</v>
      </c>
      <c r="C267" s="2"/>
      <c r="D267" s="2"/>
      <c r="E267" s="6"/>
      <c r="F267" s="6"/>
      <c r="G267" s="2" t="s">
        <v>123</v>
      </c>
      <c r="H267" s="19" t="s">
        <v>149</v>
      </c>
      <c r="I267" s="17"/>
      <c r="J267" s="4">
        <v>37865</v>
      </c>
      <c r="K267">
        <v>18</v>
      </c>
    </row>
    <row r="268" spans="2:11" ht="15" thickBot="1">
      <c r="B268" s="2" t="s">
        <v>10</v>
      </c>
      <c r="C268" s="2"/>
      <c r="D268" s="2"/>
      <c r="E268" s="6"/>
      <c r="F268" s="6"/>
      <c r="G268" s="2" t="s">
        <v>124</v>
      </c>
      <c r="H268" s="19" t="s">
        <v>149</v>
      </c>
      <c r="I268" s="17"/>
      <c r="J268" s="4">
        <v>37865</v>
      </c>
      <c r="K268">
        <v>18</v>
      </c>
    </row>
    <row r="269" spans="2:11" ht="15" thickBot="1">
      <c r="B269" s="2" t="s">
        <v>41</v>
      </c>
      <c r="C269" s="2"/>
      <c r="D269" s="2"/>
      <c r="E269" s="6"/>
      <c r="F269" s="6"/>
      <c r="G269" s="2" t="s">
        <v>125</v>
      </c>
      <c r="H269" s="9" t="s">
        <v>151</v>
      </c>
      <c r="I269" s="17"/>
      <c r="J269" s="4">
        <v>37865</v>
      </c>
      <c r="K269">
        <v>18</v>
      </c>
    </row>
    <row r="270" spans="2:11" ht="15" thickBot="1">
      <c r="B270" s="2" t="s">
        <v>57</v>
      </c>
      <c r="C270" s="2"/>
      <c r="D270" s="2"/>
      <c r="E270" s="6"/>
      <c r="F270" s="6"/>
      <c r="G270" s="2" t="s">
        <v>79</v>
      </c>
      <c r="H270" s="2"/>
      <c r="I270" s="17"/>
      <c r="J270" s="4">
        <v>37865</v>
      </c>
      <c r="K270">
        <v>18</v>
      </c>
    </row>
    <row r="271" spans="2:11" ht="15" thickBot="1">
      <c r="B271" s="9" t="s">
        <v>42</v>
      </c>
      <c r="C271" s="2"/>
      <c r="D271" s="2"/>
      <c r="E271" s="6"/>
      <c r="F271" s="6"/>
      <c r="G271" s="2" t="s">
        <v>126</v>
      </c>
      <c r="H271" t="s">
        <v>148</v>
      </c>
      <c r="I271" s="17"/>
      <c r="J271" s="4">
        <v>37865</v>
      </c>
      <c r="K271">
        <v>18</v>
      </c>
    </row>
    <row r="272" spans="2:11" ht="15" thickBot="1">
      <c r="B272" s="2" t="s">
        <v>63</v>
      </c>
      <c r="C272" s="2" t="s">
        <v>128</v>
      </c>
      <c r="D272" s="2"/>
      <c r="E272" s="3">
        <v>61.6</v>
      </c>
      <c r="F272" s="3">
        <v>15.1</v>
      </c>
      <c r="G272" s="2" t="s">
        <v>127</v>
      </c>
      <c r="H272" s="2" t="s">
        <v>144</v>
      </c>
      <c r="I272" s="17"/>
      <c r="J272" s="4">
        <v>37865</v>
      </c>
      <c r="K272">
        <v>18</v>
      </c>
    </row>
    <row r="273" spans="2:11" ht="15" thickBot="1">
      <c r="B273" s="2" t="s">
        <v>63</v>
      </c>
      <c r="C273" s="2" t="s">
        <v>128</v>
      </c>
      <c r="D273" s="2"/>
      <c r="E273" s="3">
        <v>60.3</v>
      </c>
      <c r="F273" s="3">
        <v>15.9</v>
      </c>
      <c r="G273" s="2" t="s">
        <v>127</v>
      </c>
      <c r="H273" s="2" t="s">
        <v>144</v>
      </c>
      <c r="I273" s="17"/>
      <c r="J273" s="4">
        <v>37865</v>
      </c>
      <c r="K273">
        <v>18</v>
      </c>
    </row>
    <row r="274" spans="2:11" ht="15" thickBot="1">
      <c r="B274" s="2" t="s">
        <v>58</v>
      </c>
      <c r="C274" s="2" t="s">
        <v>83</v>
      </c>
      <c r="D274" s="2"/>
      <c r="E274" s="3">
        <v>50.1</v>
      </c>
      <c r="F274" s="3">
        <v>13</v>
      </c>
      <c r="G274" s="2"/>
      <c r="H274" t="s">
        <v>148</v>
      </c>
      <c r="I274" s="17"/>
      <c r="J274" s="4">
        <v>37865</v>
      </c>
      <c r="K274">
        <v>18</v>
      </c>
    </row>
    <row r="275" spans="2:11" ht="15" thickBot="1">
      <c r="B275" s="2" t="s">
        <v>14</v>
      </c>
      <c r="C275" s="2"/>
      <c r="D275" s="2"/>
      <c r="E275" s="6"/>
      <c r="F275" s="6"/>
      <c r="G275" s="2"/>
      <c r="H275" t="s">
        <v>148</v>
      </c>
      <c r="I275" s="17"/>
      <c r="J275" s="4">
        <v>37865</v>
      </c>
      <c r="K275">
        <v>18</v>
      </c>
    </row>
    <row r="276" spans="2:11" ht="15" thickBot="1">
      <c r="B276" s="2" t="s">
        <v>48</v>
      </c>
      <c r="C276" s="2"/>
      <c r="D276" s="2"/>
      <c r="E276" s="6"/>
      <c r="F276" s="6"/>
      <c r="G276" s="2"/>
      <c r="H276" t="s">
        <v>148</v>
      </c>
      <c r="I276" s="17"/>
      <c r="J276" s="4">
        <v>37865</v>
      </c>
      <c r="K276">
        <v>18</v>
      </c>
    </row>
    <row r="277" spans="2:11" ht="15" thickBot="1">
      <c r="B277" s="2" t="s">
        <v>55</v>
      </c>
      <c r="C277" s="2" t="s">
        <v>47</v>
      </c>
      <c r="D277" s="2"/>
      <c r="E277" s="3">
        <v>57</v>
      </c>
      <c r="F277" s="3">
        <v>16.8</v>
      </c>
      <c r="G277" s="2" t="s">
        <v>130</v>
      </c>
      <c r="H277" s="19" t="s">
        <v>149</v>
      </c>
      <c r="I277" s="17"/>
      <c r="J277" s="4">
        <v>37865</v>
      </c>
      <c r="K277">
        <v>18</v>
      </c>
    </row>
    <row r="278" spans="2:11" ht="15" thickBot="1">
      <c r="B278" s="2" t="s">
        <v>55</v>
      </c>
      <c r="C278" s="2" t="s">
        <v>83</v>
      </c>
      <c r="D278" s="2"/>
      <c r="E278" s="3">
        <v>36</v>
      </c>
      <c r="F278" s="3">
        <v>8.4</v>
      </c>
      <c r="G278" s="2" t="s">
        <v>130</v>
      </c>
      <c r="H278" s="19" t="s">
        <v>149</v>
      </c>
      <c r="I278" s="17"/>
      <c r="J278" s="4">
        <v>37865</v>
      </c>
      <c r="K278">
        <v>18</v>
      </c>
    </row>
    <row r="279" spans="2:11" ht="15" thickBot="1">
      <c r="B279" s="2" t="s">
        <v>55</v>
      </c>
      <c r="C279" s="2" t="s">
        <v>83</v>
      </c>
      <c r="D279" s="2"/>
      <c r="E279" s="3">
        <v>32.9</v>
      </c>
      <c r="F279" s="3">
        <v>6.9</v>
      </c>
      <c r="G279" s="2" t="s">
        <v>130</v>
      </c>
      <c r="H279" s="19" t="s">
        <v>149</v>
      </c>
      <c r="I279" s="17"/>
      <c r="J279" s="4">
        <v>37865</v>
      </c>
      <c r="K279">
        <v>18</v>
      </c>
    </row>
    <row r="280" spans="2:11" ht="15" thickBot="1">
      <c r="B280" s="2" t="s">
        <v>55</v>
      </c>
      <c r="C280" s="2" t="s">
        <v>86</v>
      </c>
      <c r="D280" s="2"/>
      <c r="E280" s="3">
        <v>28.2</v>
      </c>
      <c r="F280" s="3">
        <v>7.2</v>
      </c>
      <c r="G280" s="2" t="s">
        <v>130</v>
      </c>
      <c r="H280" s="19" t="s">
        <v>149</v>
      </c>
      <c r="I280" s="17"/>
      <c r="J280" s="4">
        <v>37865</v>
      </c>
      <c r="K280">
        <v>18</v>
      </c>
    </row>
    <row r="281" spans="2:11" ht="15" thickBot="1">
      <c r="B281" s="2" t="s">
        <v>55</v>
      </c>
      <c r="C281" s="2" t="s">
        <v>83</v>
      </c>
      <c r="D281" s="2"/>
      <c r="E281" s="3">
        <v>37.4</v>
      </c>
      <c r="F281" s="3">
        <v>8.6999999999999993</v>
      </c>
      <c r="G281" s="2" t="s">
        <v>130</v>
      </c>
      <c r="H281" s="19" t="s">
        <v>149</v>
      </c>
      <c r="I281" s="17"/>
      <c r="J281" s="4">
        <v>37865</v>
      </c>
      <c r="K281">
        <v>18</v>
      </c>
    </row>
    <row r="282" spans="2:11" ht="15" thickBot="1">
      <c r="B282" s="2" t="s">
        <v>55</v>
      </c>
      <c r="C282" s="2" t="s">
        <v>83</v>
      </c>
      <c r="D282" s="2"/>
      <c r="E282" s="3">
        <v>34.9</v>
      </c>
      <c r="F282" s="3">
        <v>9.4</v>
      </c>
      <c r="G282" s="2" t="s">
        <v>130</v>
      </c>
      <c r="H282" s="19" t="s">
        <v>149</v>
      </c>
      <c r="I282" s="17"/>
      <c r="J282" s="4">
        <v>37865</v>
      </c>
      <c r="K282">
        <v>18</v>
      </c>
    </row>
    <row r="283" spans="2:11" ht="15" thickBot="1">
      <c r="B283" s="2" t="s">
        <v>55</v>
      </c>
      <c r="C283" s="2" t="s">
        <v>83</v>
      </c>
      <c r="D283" s="2"/>
      <c r="E283" s="3">
        <v>33.799999999999997</v>
      </c>
      <c r="F283" s="3">
        <v>9.4</v>
      </c>
      <c r="G283" s="2" t="s">
        <v>130</v>
      </c>
      <c r="H283" s="19" t="s">
        <v>149</v>
      </c>
      <c r="I283" s="17"/>
      <c r="J283" s="4">
        <v>37865</v>
      </c>
      <c r="K283">
        <v>18</v>
      </c>
    </row>
    <row r="284" spans="2:11" ht="15" thickBot="1">
      <c r="B284" s="2" t="s">
        <v>50</v>
      </c>
      <c r="C284" s="2" t="s">
        <v>129</v>
      </c>
      <c r="D284" s="2"/>
      <c r="E284" s="3">
        <v>62.3</v>
      </c>
      <c r="F284" s="3">
        <v>15</v>
      </c>
      <c r="G284" s="2"/>
      <c r="H284" s="2" t="s">
        <v>145</v>
      </c>
      <c r="I284" s="17"/>
      <c r="J284" s="4">
        <v>37865</v>
      </c>
      <c r="K284">
        <v>18</v>
      </c>
    </row>
    <row r="285" spans="2:11" ht="15" thickBot="1">
      <c r="B285" s="2" t="s">
        <v>50</v>
      </c>
      <c r="C285" s="2" t="s">
        <v>65</v>
      </c>
      <c r="D285" s="2"/>
      <c r="E285" s="3">
        <v>62.8</v>
      </c>
      <c r="F285" s="3">
        <v>17.600000000000001</v>
      </c>
      <c r="G285" s="2"/>
      <c r="H285" s="2" t="s">
        <v>145</v>
      </c>
      <c r="I285" s="17"/>
      <c r="J285" s="4">
        <v>37865</v>
      </c>
      <c r="K285">
        <v>18</v>
      </c>
    </row>
    <row r="286" spans="2:11" ht="15" thickBot="1">
      <c r="B286" s="2" t="s">
        <v>50</v>
      </c>
      <c r="C286" s="2" t="s">
        <v>83</v>
      </c>
      <c r="D286" s="2"/>
      <c r="E286" s="3">
        <v>52.5</v>
      </c>
      <c r="F286" s="3">
        <v>9.5</v>
      </c>
      <c r="G286" s="2"/>
      <c r="H286" s="2" t="s">
        <v>145</v>
      </c>
      <c r="I286" s="17"/>
      <c r="J286" s="4">
        <v>37865</v>
      </c>
      <c r="K286">
        <v>18</v>
      </c>
    </row>
    <row r="287" spans="2:11" ht="15" thickBot="1">
      <c r="B287" s="2" t="s">
        <v>39</v>
      </c>
      <c r="C287" s="2"/>
      <c r="D287" s="2"/>
      <c r="E287" s="6"/>
      <c r="F287" s="6"/>
      <c r="G287" s="2" t="s">
        <v>68</v>
      </c>
      <c r="H287" s="2"/>
      <c r="I287" s="17"/>
      <c r="J287" s="4">
        <v>37865</v>
      </c>
      <c r="K287">
        <v>18</v>
      </c>
    </row>
    <row r="288" spans="2:11" ht="15" thickBot="1">
      <c r="B288" s="2" t="s">
        <v>59</v>
      </c>
      <c r="C288" s="2"/>
      <c r="D288" s="2"/>
      <c r="E288" s="6"/>
      <c r="F288" s="6"/>
      <c r="G288" s="2" t="s">
        <v>131</v>
      </c>
      <c r="H288" s="2"/>
      <c r="I288" s="17"/>
      <c r="J288" s="4">
        <v>37865</v>
      </c>
      <c r="K288">
        <v>18</v>
      </c>
    </row>
    <row r="289" spans="2:11" ht="15" thickBot="1">
      <c r="B289" s="2" t="s">
        <v>38</v>
      </c>
      <c r="C289" s="2" t="s">
        <v>83</v>
      </c>
      <c r="D289" s="2"/>
      <c r="E289" s="3">
        <v>35.700000000000003</v>
      </c>
      <c r="F289" s="3">
        <v>9.4</v>
      </c>
      <c r="G289" s="2" t="s">
        <v>132</v>
      </c>
      <c r="H289" s="9" t="s">
        <v>151</v>
      </c>
      <c r="I289" s="17"/>
      <c r="J289" s="4">
        <v>37865</v>
      </c>
      <c r="K289">
        <v>18</v>
      </c>
    </row>
    <row r="290" spans="2:11" ht="15" thickBot="1">
      <c r="B290" s="2" t="s">
        <v>38</v>
      </c>
      <c r="C290" s="2" t="s">
        <v>86</v>
      </c>
      <c r="D290" s="2"/>
      <c r="E290" s="3">
        <v>25.3</v>
      </c>
      <c r="F290" s="3">
        <v>6.2</v>
      </c>
      <c r="G290" s="2" t="s">
        <v>132</v>
      </c>
      <c r="H290" s="9" t="s">
        <v>151</v>
      </c>
      <c r="I290" s="17"/>
      <c r="J290" s="4">
        <v>37865</v>
      </c>
      <c r="K290">
        <v>18</v>
      </c>
    </row>
    <row r="291" spans="2:11" ht="15" thickBot="1">
      <c r="B291" s="2" t="s">
        <v>38</v>
      </c>
      <c r="C291" s="2" t="s">
        <v>85</v>
      </c>
      <c r="D291" s="2"/>
      <c r="E291" s="3">
        <v>23.9</v>
      </c>
      <c r="F291" s="3">
        <v>5.5</v>
      </c>
      <c r="G291" s="2" t="s">
        <v>132</v>
      </c>
      <c r="H291" s="9" t="s">
        <v>151</v>
      </c>
      <c r="I291" s="17"/>
      <c r="J291" s="4">
        <v>37865</v>
      </c>
      <c r="K291">
        <v>18</v>
      </c>
    </row>
    <row r="292" spans="2:11" ht="15" thickBot="1">
      <c r="B292" s="2" t="s">
        <v>38</v>
      </c>
      <c r="C292" s="2" t="s">
        <v>86</v>
      </c>
      <c r="D292" s="2"/>
      <c r="E292" s="3">
        <v>24.3</v>
      </c>
      <c r="F292" s="3">
        <v>6.5</v>
      </c>
      <c r="G292" s="2" t="s">
        <v>132</v>
      </c>
      <c r="H292" s="9" t="s">
        <v>151</v>
      </c>
      <c r="I292" s="17"/>
      <c r="J292" s="4">
        <v>37865</v>
      </c>
      <c r="K292">
        <v>18</v>
      </c>
    </row>
    <row r="293" spans="2:11" ht="15" thickBot="1">
      <c r="B293" s="2" t="s">
        <v>40</v>
      </c>
      <c r="C293" s="2"/>
      <c r="D293" s="2"/>
      <c r="E293" s="6"/>
      <c r="F293" s="6"/>
      <c r="G293" s="2" t="s">
        <v>133</v>
      </c>
      <c r="H293" s="2" t="s">
        <v>145</v>
      </c>
      <c r="I293" s="18">
        <v>21.6</v>
      </c>
      <c r="J293" s="4">
        <v>37895</v>
      </c>
      <c r="K293">
        <v>19</v>
      </c>
    </row>
    <row r="294" spans="2:11" ht="15" thickBot="1">
      <c r="B294" s="2" t="s">
        <v>41</v>
      </c>
      <c r="C294" s="2"/>
      <c r="D294" s="2"/>
      <c r="E294" s="6"/>
      <c r="F294" s="6"/>
      <c r="G294" s="6">
        <v>25</v>
      </c>
      <c r="H294" s="9" t="s">
        <v>151</v>
      </c>
      <c r="I294" s="18">
        <v>21.6</v>
      </c>
      <c r="J294" s="4">
        <v>37895</v>
      </c>
      <c r="K294">
        <v>19</v>
      </c>
    </row>
    <row r="295" spans="2:11" ht="15" thickBot="1">
      <c r="B295" s="2" t="s">
        <v>57</v>
      </c>
      <c r="C295" s="2"/>
      <c r="D295" s="2"/>
      <c r="E295" s="6"/>
      <c r="F295" s="6"/>
      <c r="G295" s="6">
        <v>0</v>
      </c>
      <c r="H295" s="2"/>
      <c r="I295" s="18">
        <v>21.6</v>
      </c>
      <c r="J295" s="4">
        <v>37895</v>
      </c>
      <c r="K295">
        <v>19</v>
      </c>
    </row>
    <row r="296" spans="2:11" ht="15" thickBot="1">
      <c r="B296" s="2" t="s">
        <v>42</v>
      </c>
      <c r="C296" s="2"/>
      <c r="D296" s="2"/>
      <c r="E296" s="6"/>
      <c r="F296" s="6"/>
      <c r="G296" s="6">
        <v>12.1</v>
      </c>
      <c r="H296" t="s">
        <v>148</v>
      </c>
      <c r="I296" s="18">
        <v>21.6</v>
      </c>
      <c r="J296" s="4">
        <v>37895</v>
      </c>
      <c r="K296">
        <v>19</v>
      </c>
    </row>
    <row r="297" spans="2:11" ht="15" thickBot="1">
      <c r="B297" s="2" t="s">
        <v>63</v>
      </c>
      <c r="C297" s="2"/>
      <c r="D297" s="2"/>
      <c r="E297" s="6"/>
      <c r="F297" s="6"/>
      <c r="G297" s="6">
        <v>25.6</v>
      </c>
      <c r="H297" s="2" t="s">
        <v>144</v>
      </c>
      <c r="I297" s="18">
        <v>21.6</v>
      </c>
      <c r="J297" s="4">
        <v>37895</v>
      </c>
      <c r="K297">
        <v>19</v>
      </c>
    </row>
    <row r="298" spans="2:11" ht="15" thickBot="1">
      <c r="B298" s="2" t="s">
        <v>44</v>
      </c>
      <c r="C298" s="2"/>
      <c r="D298" s="2"/>
      <c r="E298" s="6"/>
      <c r="F298" s="6"/>
      <c r="G298" s="6">
        <f>(12.9+3.5)/2</f>
        <v>8.1999999999999993</v>
      </c>
      <c r="H298" s="2" t="s">
        <v>144</v>
      </c>
      <c r="I298" s="18">
        <v>21.6</v>
      </c>
      <c r="J298" s="4">
        <v>37895</v>
      </c>
      <c r="K298">
        <v>19</v>
      </c>
    </row>
    <row r="299" spans="2:11" ht="15" thickBot="1">
      <c r="B299" s="2" t="s">
        <v>58</v>
      </c>
      <c r="C299" s="2"/>
      <c r="D299" s="2"/>
      <c r="E299" s="6"/>
      <c r="F299" s="6"/>
      <c r="G299" s="6">
        <f>(17+29.5)/2</f>
        <v>23.25</v>
      </c>
      <c r="H299" s="2" t="s">
        <v>145</v>
      </c>
      <c r="I299" s="18">
        <v>21.6</v>
      </c>
      <c r="J299" s="4">
        <v>37895</v>
      </c>
      <c r="K299">
        <v>19</v>
      </c>
    </row>
    <row r="300" spans="2:11" ht="15" thickBot="1">
      <c r="B300" s="2" t="s">
        <v>14</v>
      </c>
      <c r="C300" s="2"/>
      <c r="D300" s="2"/>
      <c r="E300" s="6"/>
      <c r="F300" s="6"/>
      <c r="G300" s="6">
        <v>18.600000000000001</v>
      </c>
      <c r="H300" s="2" t="s">
        <v>152</v>
      </c>
      <c r="I300" s="18">
        <v>21.6</v>
      </c>
      <c r="J300" s="4">
        <v>37895</v>
      </c>
      <c r="K300">
        <v>19</v>
      </c>
    </row>
    <row r="301" spans="2:11" ht="15" thickBot="1">
      <c r="B301" s="2" t="s">
        <v>48</v>
      </c>
      <c r="C301" s="2"/>
      <c r="D301" s="2"/>
      <c r="E301" s="6"/>
      <c r="F301" s="6"/>
      <c r="G301" s="6">
        <v>28.5</v>
      </c>
      <c r="H301" s="2" t="s">
        <v>145</v>
      </c>
      <c r="I301" s="18">
        <v>21.6</v>
      </c>
      <c r="J301" s="4">
        <v>37895</v>
      </c>
      <c r="K301">
        <v>19</v>
      </c>
    </row>
    <row r="302" spans="2:11" ht="15" thickBot="1">
      <c r="B302" s="2" t="s">
        <v>49</v>
      </c>
      <c r="C302" s="2"/>
      <c r="D302" s="2"/>
      <c r="E302" s="6"/>
      <c r="F302" s="6"/>
      <c r="G302" s="6">
        <v>35.4</v>
      </c>
      <c r="H302" s="2" t="s">
        <v>145</v>
      </c>
      <c r="I302" s="18">
        <v>21.6</v>
      </c>
      <c r="J302" s="4">
        <v>37895</v>
      </c>
      <c r="K302">
        <v>19</v>
      </c>
    </row>
    <row r="303" spans="2:11" ht="15" thickBot="1">
      <c r="B303" s="2" t="s">
        <v>16</v>
      </c>
      <c r="C303" s="2" t="s">
        <v>83</v>
      </c>
      <c r="D303" s="2"/>
      <c r="E303" s="3">
        <v>33.299999999999997</v>
      </c>
      <c r="F303" s="3">
        <v>8.6999999999999993</v>
      </c>
      <c r="G303" s="6">
        <v>3</v>
      </c>
      <c r="H303" s="2" t="s">
        <v>145</v>
      </c>
      <c r="I303" s="18">
        <v>21.6</v>
      </c>
      <c r="J303" s="4">
        <v>37895</v>
      </c>
      <c r="K303">
        <v>19</v>
      </c>
    </row>
    <row r="304" spans="2:11" ht="15" thickBot="1">
      <c r="B304" s="2" t="s">
        <v>16</v>
      </c>
      <c r="C304" s="2" t="s">
        <v>83</v>
      </c>
      <c r="D304" s="2"/>
      <c r="E304" s="3">
        <v>41.2</v>
      </c>
      <c r="F304" s="3">
        <v>11.1</v>
      </c>
      <c r="G304" s="6">
        <v>3</v>
      </c>
      <c r="H304" s="2" t="s">
        <v>145</v>
      </c>
      <c r="I304" s="18">
        <v>21.6</v>
      </c>
      <c r="J304" s="4">
        <v>37895</v>
      </c>
      <c r="K304">
        <v>19</v>
      </c>
    </row>
    <row r="305" spans="2:11" ht="15" thickBot="1">
      <c r="B305" s="2" t="s">
        <v>55</v>
      </c>
      <c r="C305" s="2" t="s">
        <v>83</v>
      </c>
      <c r="D305" s="2"/>
      <c r="E305" s="3">
        <v>39.9</v>
      </c>
      <c r="F305" s="3">
        <v>10.9</v>
      </c>
      <c r="G305" s="6">
        <v>5</v>
      </c>
      <c r="H305" s="2" t="s">
        <v>144</v>
      </c>
      <c r="I305" s="18">
        <v>21.6</v>
      </c>
      <c r="J305" s="4">
        <v>37895</v>
      </c>
      <c r="K305">
        <v>19</v>
      </c>
    </row>
    <row r="306" spans="2:11" ht="15" thickBot="1">
      <c r="B306" s="2" t="s">
        <v>55</v>
      </c>
      <c r="C306" s="2" t="s">
        <v>83</v>
      </c>
      <c r="D306" s="2"/>
      <c r="E306" s="3">
        <v>44.4</v>
      </c>
      <c r="F306" s="3">
        <v>12.3</v>
      </c>
      <c r="G306" s="6">
        <v>5</v>
      </c>
      <c r="H306" s="2" t="s">
        <v>144</v>
      </c>
      <c r="I306" s="18">
        <v>21.6</v>
      </c>
      <c r="J306" s="4">
        <v>37895</v>
      </c>
      <c r="K306">
        <v>19</v>
      </c>
    </row>
    <row r="307" spans="2:11" ht="15" thickBot="1">
      <c r="B307" s="2" t="s">
        <v>50</v>
      </c>
      <c r="C307" s="2"/>
      <c r="D307" s="2"/>
      <c r="E307" s="6"/>
      <c r="F307" s="6"/>
      <c r="G307" s="6">
        <v>26.4</v>
      </c>
      <c r="H307" s="2" t="s">
        <v>145</v>
      </c>
      <c r="I307" s="18">
        <v>21.6</v>
      </c>
      <c r="J307" s="4">
        <v>37895</v>
      </c>
      <c r="K307">
        <v>19</v>
      </c>
    </row>
    <row r="308" spans="2:11" ht="15" thickBot="1">
      <c r="B308" s="2" t="s">
        <v>35</v>
      </c>
      <c r="C308" s="2"/>
      <c r="D308" s="2"/>
      <c r="E308" s="6"/>
      <c r="F308" s="6"/>
      <c r="G308" s="6">
        <v>29.5</v>
      </c>
      <c r="H308" s="2" t="s">
        <v>146</v>
      </c>
      <c r="I308" s="18">
        <v>21.6</v>
      </c>
      <c r="J308" s="4">
        <v>37895</v>
      </c>
      <c r="K308">
        <v>19</v>
      </c>
    </row>
    <row r="309" spans="2:11" ht="15" thickBot="1">
      <c r="B309" s="2" t="s">
        <v>38</v>
      </c>
      <c r="C309" s="2" t="s">
        <v>83</v>
      </c>
      <c r="D309" s="2"/>
      <c r="E309" s="3">
        <v>49.2</v>
      </c>
      <c r="F309" s="3">
        <v>12.6</v>
      </c>
      <c r="G309" s="6">
        <v>3</v>
      </c>
      <c r="H309" t="s">
        <v>153</v>
      </c>
      <c r="I309" s="18">
        <v>21.6</v>
      </c>
      <c r="J309" s="4">
        <v>37895</v>
      </c>
      <c r="K309">
        <v>19</v>
      </c>
    </row>
    <row r="310" spans="2:11" ht="15" thickBot="1">
      <c r="B310" s="2" t="s">
        <v>38</v>
      </c>
      <c r="C310" s="2" t="s">
        <v>86</v>
      </c>
      <c r="D310" s="2"/>
      <c r="E310" s="3">
        <v>41.1</v>
      </c>
      <c r="F310" s="3">
        <v>11</v>
      </c>
      <c r="G310" s="6">
        <v>3</v>
      </c>
      <c r="H310" t="s">
        <v>153</v>
      </c>
      <c r="I310" s="18">
        <v>21.6</v>
      </c>
      <c r="J310" s="4">
        <v>37895</v>
      </c>
      <c r="K310">
        <v>19</v>
      </c>
    </row>
    <row r="311" spans="2:11" ht="15" thickBot="1">
      <c r="B311" s="2" t="s">
        <v>38</v>
      </c>
      <c r="C311" s="2" t="s">
        <v>86</v>
      </c>
      <c r="D311" s="2"/>
      <c r="E311" s="3">
        <v>35.1</v>
      </c>
      <c r="F311" s="3">
        <v>8.9</v>
      </c>
      <c r="G311" s="6">
        <v>3</v>
      </c>
      <c r="H311" t="s">
        <v>153</v>
      </c>
      <c r="I311" s="18">
        <v>21.6</v>
      </c>
      <c r="J311" s="4">
        <v>37895</v>
      </c>
      <c r="K311">
        <v>19</v>
      </c>
    </row>
    <row r="312" spans="2:11" ht="15" thickBot="1">
      <c r="B312" s="2" t="s">
        <v>38</v>
      </c>
      <c r="C312" s="2" t="s">
        <v>86</v>
      </c>
      <c r="D312" s="2"/>
      <c r="E312" s="3">
        <v>37</v>
      </c>
      <c r="F312" s="3">
        <v>9.8000000000000007</v>
      </c>
      <c r="G312" s="6">
        <v>3</v>
      </c>
      <c r="H312" t="s">
        <v>153</v>
      </c>
      <c r="I312" s="18">
        <v>21.6</v>
      </c>
      <c r="J312" s="4">
        <v>37895</v>
      </c>
      <c r="K312">
        <v>19</v>
      </c>
    </row>
    <row r="313" spans="2:11" ht="15" thickBot="1">
      <c r="B313" s="2" t="s">
        <v>38</v>
      </c>
      <c r="C313" s="2" t="s">
        <v>86</v>
      </c>
      <c r="D313" s="2"/>
      <c r="E313" s="3">
        <v>40.5</v>
      </c>
      <c r="F313" s="3">
        <v>10.4</v>
      </c>
      <c r="G313" s="6">
        <v>3</v>
      </c>
      <c r="H313" t="s">
        <v>153</v>
      </c>
      <c r="I313" s="18">
        <v>21.6</v>
      </c>
      <c r="J313" s="4">
        <v>37895</v>
      </c>
      <c r="K313">
        <v>19</v>
      </c>
    </row>
    <row r="314" spans="2:11" ht="15" thickBot="1">
      <c r="B314" s="2" t="s">
        <v>38</v>
      </c>
      <c r="C314" s="2" t="s">
        <v>86</v>
      </c>
      <c r="D314" s="2"/>
      <c r="E314" s="3">
        <v>35.1</v>
      </c>
      <c r="F314" s="3">
        <v>9.3000000000000007</v>
      </c>
      <c r="G314" s="6">
        <v>3</v>
      </c>
      <c r="H314" t="s">
        <v>153</v>
      </c>
      <c r="I314" s="18">
        <v>21.6</v>
      </c>
      <c r="J314" s="4">
        <v>37895</v>
      </c>
      <c r="K314">
        <v>19</v>
      </c>
    </row>
    <row r="315" spans="2:11" ht="15" thickBot="1">
      <c r="B315" s="2" t="s">
        <v>38</v>
      </c>
      <c r="C315" s="2" t="s">
        <v>86</v>
      </c>
      <c r="D315" s="2"/>
      <c r="E315" s="3">
        <v>36.700000000000003</v>
      </c>
      <c r="F315" s="3">
        <v>9.9</v>
      </c>
      <c r="G315" s="6">
        <v>3</v>
      </c>
      <c r="H315" t="s">
        <v>153</v>
      </c>
      <c r="I315" s="18">
        <v>21.6</v>
      </c>
      <c r="J315" s="4">
        <v>37895</v>
      </c>
      <c r="K315">
        <v>19</v>
      </c>
    </row>
    <row r="316" spans="2:11" ht="15" thickBot="1">
      <c r="B316" s="2" t="s">
        <v>54</v>
      </c>
      <c r="C316" s="2"/>
      <c r="D316" s="2"/>
      <c r="E316" s="6"/>
      <c r="F316" s="6"/>
      <c r="G316" s="27" t="s">
        <v>120</v>
      </c>
      <c r="H316" s="2" t="s">
        <v>144</v>
      </c>
      <c r="I316" s="17" t="s">
        <v>137</v>
      </c>
      <c r="J316" s="4">
        <v>37926</v>
      </c>
      <c r="K316">
        <v>20</v>
      </c>
    </row>
    <row r="317" spans="2:11" ht="15" thickBot="1">
      <c r="B317" s="2" t="s">
        <v>10</v>
      </c>
      <c r="C317" s="2"/>
      <c r="D317" s="2"/>
      <c r="E317" s="6"/>
      <c r="F317" s="6"/>
      <c r="G317" s="27" t="s">
        <v>134</v>
      </c>
      <c r="H317" s="2" t="s">
        <v>143</v>
      </c>
      <c r="I317" s="17" t="s">
        <v>137</v>
      </c>
      <c r="J317" s="4">
        <v>37926</v>
      </c>
      <c r="K317">
        <v>20</v>
      </c>
    </row>
    <row r="318" spans="2:11" ht="15" thickBot="1">
      <c r="B318" s="2" t="s">
        <v>41</v>
      </c>
      <c r="C318" s="2"/>
      <c r="D318" s="2"/>
      <c r="E318" s="6"/>
      <c r="F318" s="6"/>
      <c r="G318" s="27" t="s">
        <v>66</v>
      </c>
      <c r="H318" s="2" t="s">
        <v>146</v>
      </c>
      <c r="I318" s="17" t="s">
        <v>137</v>
      </c>
      <c r="J318" s="4">
        <v>37926</v>
      </c>
      <c r="K318">
        <v>20</v>
      </c>
    </row>
    <row r="319" spans="2:11" ht="15" thickBot="1">
      <c r="B319" s="2" t="s">
        <v>58</v>
      </c>
      <c r="C319" s="2"/>
      <c r="D319" s="2"/>
      <c r="E319" s="6"/>
      <c r="F319" s="6"/>
      <c r="G319" s="27" t="s">
        <v>34</v>
      </c>
      <c r="H319" s="9" t="s">
        <v>151</v>
      </c>
      <c r="I319" s="17" t="s">
        <v>137</v>
      </c>
      <c r="J319" s="4">
        <v>37926</v>
      </c>
      <c r="K319">
        <v>20</v>
      </c>
    </row>
    <row r="320" spans="2:11" ht="15" thickBot="1">
      <c r="B320" s="2" t="s">
        <v>14</v>
      </c>
      <c r="C320" s="2" t="s">
        <v>86</v>
      </c>
      <c r="D320" s="2"/>
      <c r="E320" s="3">
        <v>40</v>
      </c>
      <c r="F320" s="3">
        <v>12</v>
      </c>
      <c r="G320" s="27" t="s">
        <v>67</v>
      </c>
      <c r="H320" s="9" t="s">
        <v>151</v>
      </c>
      <c r="I320" s="17" t="s">
        <v>137</v>
      </c>
      <c r="J320" s="4">
        <v>37926</v>
      </c>
      <c r="K320">
        <v>20</v>
      </c>
    </row>
    <row r="321" spans="2:11" ht="15" thickBot="1">
      <c r="B321" s="2" t="s">
        <v>48</v>
      </c>
      <c r="C321" s="2"/>
      <c r="D321" s="2"/>
      <c r="E321" s="6"/>
      <c r="F321" s="6"/>
      <c r="G321" s="27" t="s">
        <v>68</v>
      </c>
      <c r="H321" s="9" t="s">
        <v>151</v>
      </c>
      <c r="I321" s="17" t="s">
        <v>137</v>
      </c>
      <c r="J321" s="4">
        <v>37926</v>
      </c>
      <c r="K321">
        <v>20</v>
      </c>
    </row>
    <row r="322" spans="2:11" ht="15" thickBot="1">
      <c r="B322" s="2" t="s">
        <v>46</v>
      </c>
      <c r="C322" s="2"/>
      <c r="D322" s="2"/>
      <c r="E322" s="6"/>
      <c r="F322" s="6"/>
      <c r="G322" s="27" t="s">
        <v>135</v>
      </c>
      <c r="H322" s="9" t="s">
        <v>151</v>
      </c>
      <c r="I322" s="17" t="s">
        <v>137</v>
      </c>
      <c r="J322" s="4">
        <v>37926</v>
      </c>
      <c r="K322">
        <v>20</v>
      </c>
    </row>
    <row r="323" spans="2:11" ht="15" thickBot="1">
      <c r="B323" s="2" t="s">
        <v>49</v>
      </c>
      <c r="C323" s="2" t="s">
        <v>86</v>
      </c>
      <c r="D323" s="2"/>
      <c r="E323" s="3">
        <v>35.6</v>
      </c>
      <c r="F323" s="3">
        <v>12.8</v>
      </c>
      <c r="G323" s="27">
        <f>(36+6.5)/2</f>
        <v>21.25</v>
      </c>
      <c r="H323" s="9" t="s">
        <v>151</v>
      </c>
      <c r="I323" s="17" t="s">
        <v>137</v>
      </c>
      <c r="J323" s="4">
        <v>37926</v>
      </c>
      <c r="K323">
        <v>20</v>
      </c>
    </row>
    <row r="324" spans="2:11" ht="15" thickBot="1">
      <c r="B324" s="2" t="s">
        <v>16</v>
      </c>
      <c r="C324" s="2" t="s">
        <v>83</v>
      </c>
      <c r="D324" s="2"/>
      <c r="E324" s="3">
        <v>38.200000000000003</v>
      </c>
      <c r="F324" s="3">
        <v>13</v>
      </c>
      <c r="G324" s="27">
        <v>5.5</v>
      </c>
      <c r="H324" t="s">
        <v>148</v>
      </c>
      <c r="I324" s="17" t="s">
        <v>137</v>
      </c>
      <c r="J324" s="4">
        <v>37926</v>
      </c>
      <c r="K324">
        <v>20</v>
      </c>
    </row>
    <row r="325" spans="2:11" ht="15" thickBot="1">
      <c r="B325" s="2" t="s">
        <v>16</v>
      </c>
      <c r="C325" s="2" t="s">
        <v>86</v>
      </c>
      <c r="D325" s="2"/>
      <c r="E325" s="3">
        <v>25.8</v>
      </c>
      <c r="F325" s="3">
        <v>8</v>
      </c>
      <c r="G325" s="27">
        <v>5.5</v>
      </c>
      <c r="H325" t="s">
        <v>148</v>
      </c>
      <c r="I325" s="17" t="s">
        <v>137</v>
      </c>
      <c r="J325" s="4">
        <v>37926</v>
      </c>
      <c r="K325">
        <v>20</v>
      </c>
    </row>
    <row r="326" spans="2:11" ht="15" thickBot="1">
      <c r="B326" s="2" t="s">
        <v>16</v>
      </c>
      <c r="C326" s="2" t="s">
        <v>86</v>
      </c>
      <c r="D326" s="2"/>
      <c r="E326" s="3">
        <v>25.8</v>
      </c>
      <c r="F326" s="3">
        <v>8</v>
      </c>
      <c r="G326" s="27">
        <v>5.5</v>
      </c>
      <c r="H326" t="s">
        <v>148</v>
      </c>
      <c r="I326" s="17" t="s">
        <v>137</v>
      </c>
      <c r="J326" s="4">
        <v>37926</v>
      </c>
      <c r="K326">
        <v>20</v>
      </c>
    </row>
    <row r="327" spans="2:11" ht="15" thickBot="1">
      <c r="B327" s="2" t="s">
        <v>16</v>
      </c>
      <c r="C327" s="2" t="s">
        <v>86</v>
      </c>
      <c r="D327" s="2"/>
      <c r="E327" s="3">
        <v>19.2</v>
      </c>
      <c r="F327" s="3">
        <v>6.5</v>
      </c>
      <c r="G327" s="27">
        <v>5.5</v>
      </c>
      <c r="H327" t="s">
        <v>148</v>
      </c>
      <c r="I327" s="17" t="s">
        <v>137</v>
      </c>
      <c r="J327" s="4">
        <v>37926</v>
      </c>
      <c r="K327">
        <v>20</v>
      </c>
    </row>
    <row r="328" spans="2:11" ht="15" thickBot="1">
      <c r="B328" s="2" t="s">
        <v>16</v>
      </c>
      <c r="C328" s="2" t="s">
        <v>86</v>
      </c>
      <c r="D328" s="2"/>
      <c r="E328" s="3">
        <v>19.2</v>
      </c>
      <c r="F328" s="3">
        <v>6.5</v>
      </c>
      <c r="G328" s="27">
        <v>5.5</v>
      </c>
      <c r="H328" t="s">
        <v>148</v>
      </c>
      <c r="I328" s="17" t="s">
        <v>137</v>
      </c>
      <c r="J328" s="4">
        <v>37926</v>
      </c>
      <c r="K328">
        <v>20</v>
      </c>
    </row>
    <row r="329" spans="2:11" ht="15" thickBot="1">
      <c r="B329" s="2" t="s">
        <v>16</v>
      </c>
      <c r="C329" s="2" t="s">
        <v>86</v>
      </c>
      <c r="D329" s="2"/>
      <c r="E329" s="3">
        <v>25.1</v>
      </c>
      <c r="F329" s="3">
        <v>9.1</v>
      </c>
      <c r="G329" s="27">
        <v>5.5</v>
      </c>
      <c r="H329" t="s">
        <v>148</v>
      </c>
      <c r="I329" s="17" t="s">
        <v>137</v>
      </c>
      <c r="J329" s="4">
        <v>37926</v>
      </c>
      <c r="K329">
        <v>20</v>
      </c>
    </row>
    <row r="330" spans="2:11" ht="15" thickBot="1">
      <c r="B330" s="2" t="s">
        <v>16</v>
      </c>
      <c r="C330" s="2" t="s">
        <v>86</v>
      </c>
      <c r="D330" s="2"/>
      <c r="E330" s="3">
        <v>19.100000000000001</v>
      </c>
      <c r="F330" s="3">
        <v>7</v>
      </c>
      <c r="G330" s="27">
        <v>5.5</v>
      </c>
      <c r="H330" t="s">
        <v>148</v>
      </c>
      <c r="I330" s="17" t="s">
        <v>137</v>
      </c>
      <c r="J330" s="4">
        <v>37926</v>
      </c>
      <c r="K330">
        <v>20</v>
      </c>
    </row>
    <row r="331" spans="2:11" ht="15" thickBot="1">
      <c r="B331" s="2" t="s">
        <v>55</v>
      </c>
      <c r="C331" s="2"/>
      <c r="D331" s="2"/>
      <c r="E331" s="6"/>
      <c r="F331" s="6"/>
      <c r="G331" s="27">
        <v>9.5</v>
      </c>
      <c r="H331" t="s">
        <v>148</v>
      </c>
      <c r="I331" s="17" t="s">
        <v>137</v>
      </c>
      <c r="J331" s="4">
        <v>37926</v>
      </c>
      <c r="K331">
        <v>20</v>
      </c>
    </row>
    <row r="332" spans="2:11" ht="15" thickBot="1">
      <c r="B332" s="2" t="s">
        <v>50</v>
      </c>
      <c r="C332" s="2"/>
      <c r="D332" s="2"/>
      <c r="E332" s="6"/>
      <c r="F332" s="6"/>
      <c r="G332" s="27">
        <v>28.5</v>
      </c>
      <c r="H332" s="2" t="s">
        <v>145</v>
      </c>
      <c r="I332" s="17" t="s">
        <v>137</v>
      </c>
      <c r="J332" s="4">
        <v>37926</v>
      </c>
      <c r="K332">
        <v>20</v>
      </c>
    </row>
    <row r="333" spans="2:11" ht="15" thickBot="1">
      <c r="B333" s="2" t="s">
        <v>52</v>
      </c>
      <c r="C333" s="2"/>
      <c r="D333" s="2"/>
      <c r="E333" s="6"/>
      <c r="F333" s="6"/>
      <c r="G333" s="27" t="s">
        <v>64</v>
      </c>
      <c r="H333" s="9" t="s">
        <v>155</v>
      </c>
      <c r="I333" s="17" t="s">
        <v>137</v>
      </c>
      <c r="J333" s="4">
        <v>37926</v>
      </c>
      <c r="K333">
        <v>20</v>
      </c>
    </row>
    <row r="334" spans="2:11" ht="15" thickBot="1">
      <c r="B334" s="2" t="s">
        <v>33</v>
      </c>
      <c r="C334" s="2"/>
      <c r="D334" s="2"/>
      <c r="E334" s="6"/>
      <c r="F334" s="6"/>
      <c r="G334" s="27">
        <v>43.5</v>
      </c>
      <c r="H334" s="2" t="s">
        <v>144</v>
      </c>
      <c r="I334" s="17" t="s">
        <v>137</v>
      </c>
      <c r="J334" s="4">
        <v>37926</v>
      </c>
      <c r="K334">
        <v>20</v>
      </c>
    </row>
    <row r="335" spans="2:11" ht="15" thickBot="1">
      <c r="B335" s="2" t="s">
        <v>35</v>
      </c>
      <c r="C335" s="2" t="s">
        <v>86</v>
      </c>
      <c r="D335" s="2"/>
      <c r="E335" s="3">
        <v>17.899999999999999</v>
      </c>
      <c r="F335" s="3">
        <v>5.9</v>
      </c>
      <c r="G335" s="27">
        <f>(16+12.5)/2</f>
        <v>14.25</v>
      </c>
      <c r="H335" s="2" t="s">
        <v>145</v>
      </c>
      <c r="I335" s="17" t="s">
        <v>137</v>
      </c>
      <c r="J335" s="4">
        <v>37926</v>
      </c>
      <c r="K335">
        <v>20</v>
      </c>
    </row>
    <row r="336" spans="2:11" ht="15" thickBot="1">
      <c r="B336" s="2" t="s">
        <v>38</v>
      </c>
      <c r="C336" s="2" t="s">
        <v>86</v>
      </c>
      <c r="D336" s="2"/>
      <c r="E336" s="3">
        <v>33</v>
      </c>
      <c r="F336" s="3">
        <v>10.9</v>
      </c>
      <c r="G336" s="27">
        <v>6.5</v>
      </c>
      <c r="H336" s="2" t="s">
        <v>155</v>
      </c>
      <c r="I336" s="17" t="s">
        <v>137</v>
      </c>
      <c r="J336" s="4">
        <v>37926</v>
      </c>
      <c r="K336">
        <v>20</v>
      </c>
    </row>
    <row r="337" spans="2:11" ht="15" thickBot="1">
      <c r="B337" s="2" t="s">
        <v>38</v>
      </c>
      <c r="C337" s="2" t="s">
        <v>86</v>
      </c>
      <c r="D337" s="2"/>
      <c r="E337" s="3">
        <v>22.7</v>
      </c>
      <c r="F337" s="3">
        <v>7.4</v>
      </c>
      <c r="G337" s="27">
        <v>6.5</v>
      </c>
      <c r="H337" s="2" t="s">
        <v>155</v>
      </c>
      <c r="I337" s="17" t="s">
        <v>137</v>
      </c>
      <c r="J337" s="4">
        <v>37926</v>
      </c>
      <c r="K337">
        <v>20</v>
      </c>
    </row>
    <row r="338" spans="2:11" ht="15" thickBot="1">
      <c r="B338" s="2" t="s">
        <v>40</v>
      </c>
      <c r="C338" s="5"/>
      <c r="D338" s="5"/>
      <c r="E338" s="6"/>
      <c r="F338" s="6"/>
      <c r="G338" s="6">
        <f>(2*(15.28)+8.29)/2</f>
        <v>19.424999999999997</v>
      </c>
      <c r="H338" s="2" t="s">
        <v>145</v>
      </c>
      <c r="I338" s="17" t="s">
        <v>138</v>
      </c>
      <c r="J338" s="4">
        <v>37956</v>
      </c>
      <c r="K338">
        <v>21</v>
      </c>
    </row>
    <row r="339" spans="2:11" ht="15" thickBot="1">
      <c r="B339" s="2" t="s">
        <v>54</v>
      </c>
      <c r="C339" s="2"/>
      <c r="D339" s="2"/>
      <c r="E339" s="6"/>
      <c r="F339" s="6"/>
      <c r="G339" s="6">
        <f>(15.28+6.03)/2</f>
        <v>10.654999999999999</v>
      </c>
      <c r="H339" s="2" t="s">
        <v>144</v>
      </c>
      <c r="I339" s="17" t="s">
        <v>138</v>
      </c>
      <c r="J339" s="4">
        <v>37956</v>
      </c>
      <c r="K339">
        <v>21</v>
      </c>
    </row>
    <row r="340" spans="2:11" ht="15" thickBot="1">
      <c r="B340" s="2" t="s">
        <v>42</v>
      </c>
      <c r="C340" s="2" t="s">
        <v>129</v>
      </c>
      <c r="D340" s="2"/>
      <c r="E340" s="3">
        <v>53.6</v>
      </c>
      <c r="F340" s="3">
        <v>15.3</v>
      </c>
      <c r="G340" s="6">
        <f>(2*(15.28)+14.01)/2</f>
        <v>22.285</v>
      </c>
      <c r="H340" s="2" t="s">
        <v>144</v>
      </c>
      <c r="I340" s="17" t="s">
        <v>138</v>
      </c>
      <c r="J340" s="4">
        <v>37956</v>
      </c>
      <c r="K340">
        <v>21</v>
      </c>
    </row>
    <row r="341" spans="2:11" ht="15" thickBot="1">
      <c r="B341" s="2" t="s">
        <v>63</v>
      </c>
      <c r="C341" s="2"/>
      <c r="D341" s="2"/>
      <c r="E341" s="6"/>
      <c r="F341" s="6"/>
      <c r="G341" s="6">
        <f>(2*(15.28)+1.85)/2</f>
        <v>16.204999999999998</v>
      </c>
      <c r="H341" s="2" t="s">
        <v>144</v>
      </c>
      <c r="I341" s="17" t="s">
        <v>138</v>
      </c>
      <c r="J341" s="4">
        <v>37956</v>
      </c>
      <c r="K341">
        <v>21</v>
      </c>
    </row>
    <row r="342" spans="2:11" ht="15" thickBot="1">
      <c r="B342" s="2" t="s">
        <v>44</v>
      </c>
      <c r="C342" s="2" t="s">
        <v>86</v>
      </c>
      <c r="D342" s="2"/>
      <c r="E342" s="3">
        <v>30.3</v>
      </c>
      <c r="F342" s="3">
        <v>9.1999999999999993</v>
      </c>
      <c r="G342" s="2" t="s">
        <v>136</v>
      </c>
      <c r="H342" s="2" t="s">
        <v>144</v>
      </c>
      <c r="I342" s="17" t="s">
        <v>138</v>
      </c>
      <c r="J342" s="4">
        <v>37956</v>
      </c>
      <c r="K342">
        <v>21</v>
      </c>
    </row>
    <row r="343" spans="2:11" ht="15" thickBot="1">
      <c r="B343" s="2" t="s">
        <v>44</v>
      </c>
      <c r="C343" s="2" t="s">
        <v>86</v>
      </c>
      <c r="D343" s="2"/>
      <c r="E343" s="3">
        <v>37.299999999999997</v>
      </c>
      <c r="F343" s="3">
        <v>8.6999999999999993</v>
      </c>
      <c r="G343" s="2" t="s">
        <v>136</v>
      </c>
      <c r="H343" s="2" t="s">
        <v>144</v>
      </c>
      <c r="I343" s="17" t="s">
        <v>138</v>
      </c>
      <c r="J343" s="4">
        <v>37956</v>
      </c>
      <c r="K343">
        <v>21</v>
      </c>
    </row>
    <row r="344" spans="2:11" ht="15" thickBot="1">
      <c r="B344" s="5" t="s">
        <v>58</v>
      </c>
      <c r="C344" s="5"/>
      <c r="D344" s="5"/>
      <c r="E344" s="7"/>
      <c r="F344" s="7"/>
      <c r="G344" s="6">
        <f>(15.18+4.89)/2</f>
        <v>10.035</v>
      </c>
      <c r="H344" s="9" t="s">
        <v>151</v>
      </c>
      <c r="I344" s="17" t="s">
        <v>138</v>
      </c>
      <c r="J344" s="4">
        <v>37956</v>
      </c>
      <c r="K344">
        <v>21</v>
      </c>
    </row>
    <row r="345" spans="2:11" ht="15" thickBot="1">
      <c r="B345" s="5" t="s">
        <v>46</v>
      </c>
      <c r="C345" s="5"/>
      <c r="D345" s="5"/>
      <c r="E345" s="7"/>
      <c r="F345" s="7"/>
      <c r="G345" s="6">
        <f>(15.18+9.2)/2</f>
        <v>12.19</v>
      </c>
      <c r="H345" s="9" t="s">
        <v>151</v>
      </c>
      <c r="I345" s="17" t="s">
        <v>138</v>
      </c>
      <c r="J345" s="4">
        <v>37956</v>
      </c>
      <c r="K345">
        <v>21</v>
      </c>
    </row>
    <row r="346" spans="2:11" ht="15" thickBot="1">
      <c r="B346" s="2" t="s">
        <v>14</v>
      </c>
      <c r="C346" s="2" t="s">
        <v>86</v>
      </c>
      <c r="D346" s="2"/>
      <c r="E346" s="3">
        <v>29.3</v>
      </c>
      <c r="F346" s="3">
        <v>8.8000000000000007</v>
      </c>
      <c r="G346" s="6">
        <f>(15.28+2.62)/2</f>
        <v>8.9499999999999993</v>
      </c>
      <c r="H346" s="9" t="s">
        <v>151</v>
      </c>
      <c r="I346" s="17" t="s">
        <v>138</v>
      </c>
      <c r="J346" s="4">
        <v>37956</v>
      </c>
      <c r="K346">
        <v>21</v>
      </c>
    </row>
    <row r="347" spans="2:11" ht="15" thickBot="1">
      <c r="B347" s="2" t="s">
        <v>14</v>
      </c>
      <c r="C347" s="2" t="s">
        <v>83</v>
      </c>
      <c r="D347" s="2"/>
      <c r="E347" s="3">
        <v>40.700000000000003</v>
      </c>
      <c r="F347" s="3">
        <v>10.8</v>
      </c>
      <c r="G347" s="6">
        <f>(15.28+2.62)/2</f>
        <v>8.9499999999999993</v>
      </c>
      <c r="H347" s="9" t="s">
        <v>151</v>
      </c>
      <c r="I347" s="17" t="s">
        <v>138</v>
      </c>
      <c r="J347" s="4">
        <v>37956</v>
      </c>
      <c r="K347">
        <v>21</v>
      </c>
    </row>
    <row r="348" spans="2:11" ht="15" thickBot="1">
      <c r="B348" s="2" t="s">
        <v>49</v>
      </c>
      <c r="C348" s="2"/>
      <c r="D348" s="2"/>
      <c r="E348" s="6"/>
      <c r="F348" s="6"/>
      <c r="G348" s="6">
        <f>(2*(15.28)+11.97)/2</f>
        <v>21.265000000000001</v>
      </c>
      <c r="H348" s="9" t="s">
        <v>151</v>
      </c>
      <c r="I348" s="17" t="s">
        <v>138</v>
      </c>
      <c r="J348" s="4">
        <v>37956</v>
      </c>
      <c r="K348">
        <v>21</v>
      </c>
    </row>
    <row r="349" spans="2:11" ht="15" thickBot="1">
      <c r="B349" s="2" t="s">
        <v>55</v>
      </c>
      <c r="C349" s="2"/>
      <c r="D349" s="2"/>
      <c r="E349" s="6"/>
      <c r="F349" s="6"/>
      <c r="G349" s="6">
        <f>9.75</f>
        <v>9.75</v>
      </c>
      <c r="H349" t="s">
        <v>148</v>
      </c>
      <c r="I349" s="17" t="s">
        <v>138</v>
      </c>
      <c r="J349" s="4">
        <v>37956</v>
      </c>
      <c r="K349">
        <v>21</v>
      </c>
    </row>
    <row r="350" spans="2:11" ht="15" thickBot="1">
      <c r="B350" s="2" t="s">
        <v>50</v>
      </c>
      <c r="C350" s="2"/>
      <c r="D350" s="2"/>
      <c r="E350" s="6"/>
      <c r="F350" s="6"/>
      <c r="G350" s="6">
        <f>9.07</f>
        <v>9.07</v>
      </c>
      <c r="H350" t="s">
        <v>148</v>
      </c>
      <c r="I350" s="17" t="s">
        <v>138</v>
      </c>
      <c r="J350" s="4">
        <v>37956</v>
      </c>
      <c r="K350">
        <v>21</v>
      </c>
    </row>
    <row r="351" spans="2:11" ht="15" thickBot="1">
      <c r="B351" s="2" t="s">
        <v>52</v>
      </c>
      <c r="C351" s="2"/>
      <c r="D351" s="2"/>
      <c r="E351" s="6"/>
      <c r="F351" s="6"/>
      <c r="G351" s="7">
        <f>(3*(15.28)+6.37)/2</f>
        <v>26.104999999999997</v>
      </c>
      <c r="H351" s="9" t="s">
        <v>151</v>
      </c>
      <c r="I351" s="17" t="s">
        <v>138</v>
      </c>
      <c r="J351" s="4">
        <v>37956</v>
      </c>
      <c r="K351">
        <v>21</v>
      </c>
    </row>
    <row r="352" spans="2:11" ht="15" thickBot="1">
      <c r="B352" s="2" t="s">
        <v>27</v>
      </c>
      <c r="C352" s="2"/>
      <c r="D352" s="2"/>
      <c r="E352" s="6"/>
      <c r="F352" s="6"/>
      <c r="G352" s="6">
        <f>15.28</f>
        <v>15.28</v>
      </c>
      <c r="H352" s="2" t="s">
        <v>143</v>
      </c>
      <c r="I352" s="17" t="s">
        <v>138</v>
      </c>
      <c r="J352" s="4">
        <v>37956</v>
      </c>
      <c r="K352">
        <v>21</v>
      </c>
    </row>
    <row r="353" spans="2:11" ht="15" thickBot="1">
      <c r="B353" s="2" t="s">
        <v>29</v>
      </c>
      <c r="C353" s="2"/>
      <c r="D353" s="2"/>
      <c r="E353" s="6"/>
      <c r="F353" s="6"/>
      <c r="G353" s="6">
        <f>(3*(15.28)+7.66)/2</f>
        <v>26.75</v>
      </c>
      <c r="H353" s="2" t="s">
        <v>143</v>
      </c>
      <c r="I353" s="17" t="s">
        <v>138</v>
      </c>
      <c r="J353" s="4">
        <v>37956</v>
      </c>
      <c r="K353">
        <v>21</v>
      </c>
    </row>
    <row r="354" spans="2:11" ht="15" thickBot="1">
      <c r="B354" s="2" t="s">
        <v>38</v>
      </c>
      <c r="C354" s="2" t="s">
        <v>86</v>
      </c>
      <c r="D354" s="2"/>
      <c r="E354" s="3">
        <v>17.899999999999999</v>
      </c>
      <c r="F354" s="3">
        <v>6.8</v>
      </c>
      <c r="G354" s="6">
        <f>3.73</f>
        <v>3.73</v>
      </c>
      <c r="H354" s="9" t="s">
        <v>151</v>
      </c>
      <c r="I354" s="17" t="s">
        <v>138</v>
      </c>
      <c r="J354" s="4">
        <v>37956</v>
      </c>
      <c r="K354">
        <v>21</v>
      </c>
    </row>
    <row r="355" spans="2:11" ht="15" thickBot="1">
      <c r="B355" s="2" t="s">
        <v>38</v>
      </c>
      <c r="C355" s="2" t="s">
        <v>85</v>
      </c>
      <c r="D355" s="2"/>
      <c r="E355" s="3">
        <v>17.7</v>
      </c>
      <c r="F355" s="3">
        <v>4.5999999999999996</v>
      </c>
      <c r="G355" s="6">
        <f t="shared" ref="G355:G356" si="0">3.73</f>
        <v>3.73</v>
      </c>
      <c r="H355" s="9" t="s">
        <v>151</v>
      </c>
      <c r="I355" s="17" t="s">
        <v>138</v>
      </c>
      <c r="J355" s="4">
        <v>37956</v>
      </c>
      <c r="K355">
        <v>21</v>
      </c>
    </row>
    <row r="356" spans="2:11" ht="15" thickBot="1">
      <c r="B356" s="2" t="s">
        <v>38</v>
      </c>
      <c r="C356" s="2" t="s">
        <v>86</v>
      </c>
      <c r="D356" s="2"/>
      <c r="E356" s="3">
        <v>20.399999999999999</v>
      </c>
      <c r="F356" s="3">
        <v>7.4</v>
      </c>
      <c r="G356" s="6">
        <f t="shared" si="0"/>
        <v>3.73</v>
      </c>
      <c r="H356" s="9" t="s">
        <v>151</v>
      </c>
      <c r="I356" s="17" t="s">
        <v>138</v>
      </c>
      <c r="J356" s="4">
        <v>37956</v>
      </c>
      <c r="K356">
        <v>21</v>
      </c>
    </row>
    <row r="357" spans="2:11" ht="15" thickBot="1">
      <c r="B357" s="2" t="s">
        <v>40</v>
      </c>
      <c r="C357" s="2"/>
      <c r="D357" s="2"/>
      <c r="E357" s="6"/>
      <c r="F357" s="6"/>
      <c r="G357" s="6">
        <f>(3*(15.27)+7.67)/2</f>
        <v>26.740000000000002</v>
      </c>
      <c r="H357" s="2" t="s">
        <v>146</v>
      </c>
      <c r="I357" s="17" t="s">
        <v>139</v>
      </c>
      <c r="J357" s="4">
        <v>37987</v>
      </c>
      <c r="K357">
        <v>22</v>
      </c>
    </row>
    <row r="358" spans="2:11" ht="15" thickBot="1">
      <c r="B358" s="2" t="s">
        <v>10</v>
      </c>
      <c r="C358" s="2"/>
      <c r="D358" s="2"/>
      <c r="E358" s="6"/>
      <c r="F358" s="6"/>
      <c r="G358" s="6">
        <f>(15.27+11.36)/2</f>
        <v>13.315</v>
      </c>
      <c r="H358" s="2" t="s">
        <v>146</v>
      </c>
      <c r="I358" s="17" t="s">
        <v>139</v>
      </c>
      <c r="J358" s="4">
        <v>37987</v>
      </c>
      <c r="K358">
        <v>22</v>
      </c>
    </row>
    <row r="359" spans="2:11" ht="15" thickBot="1">
      <c r="B359" s="2" t="s">
        <v>41</v>
      </c>
      <c r="C359" s="2"/>
      <c r="D359" s="2"/>
      <c r="E359" s="6"/>
      <c r="F359" s="6"/>
      <c r="G359" s="6">
        <f>(15.27+10.56)/2</f>
        <v>12.914999999999999</v>
      </c>
      <c r="H359" s="2" t="s">
        <v>146</v>
      </c>
      <c r="I359" s="17" t="s">
        <v>139</v>
      </c>
      <c r="J359" s="4">
        <v>37987</v>
      </c>
      <c r="K359">
        <v>22</v>
      </c>
    </row>
    <row r="360" spans="2:11" ht="15" thickBot="1">
      <c r="B360" s="2" t="s">
        <v>42</v>
      </c>
      <c r="C360" s="2"/>
      <c r="D360" s="2"/>
      <c r="E360" s="6"/>
      <c r="F360" s="6"/>
      <c r="G360" s="6">
        <f>(15.27+6.51)/2</f>
        <v>10.89</v>
      </c>
      <c r="H360" s="2" t="s">
        <v>143</v>
      </c>
      <c r="I360" s="17" t="s">
        <v>139</v>
      </c>
      <c r="J360" s="4">
        <v>37987</v>
      </c>
      <c r="K360">
        <v>22</v>
      </c>
    </row>
    <row r="361" spans="2:11" ht="15" thickBot="1">
      <c r="B361" s="2" t="s">
        <v>63</v>
      </c>
      <c r="C361" s="2"/>
      <c r="D361" s="2"/>
      <c r="E361" s="6"/>
      <c r="F361" s="6"/>
      <c r="G361" s="6">
        <f>(15.27+14.55)/2</f>
        <v>14.91</v>
      </c>
      <c r="H361" s="2" t="s">
        <v>144</v>
      </c>
      <c r="I361" s="17" t="s">
        <v>139</v>
      </c>
      <c r="J361" s="4">
        <v>37987</v>
      </c>
      <c r="K361">
        <v>22</v>
      </c>
    </row>
    <row r="362" spans="2:11" ht="15" thickBot="1">
      <c r="B362" s="2" t="s">
        <v>14</v>
      </c>
      <c r="C362" s="2"/>
      <c r="D362" s="2"/>
      <c r="E362" s="6"/>
      <c r="F362" s="6"/>
      <c r="G362" s="6">
        <f>14.04</f>
        <v>14.04</v>
      </c>
      <c r="H362" s="2" t="s">
        <v>146</v>
      </c>
      <c r="I362" s="17" t="s">
        <v>139</v>
      </c>
      <c r="J362" s="4">
        <v>37987</v>
      </c>
      <c r="K362">
        <v>22</v>
      </c>
    </row>
    <row r="363" spans="2:11" ht="15" thickBot="1">
      <c r="B363" s="2" t="s">
        <v>48</v>
      </c>
      <c r="C363" s="2"/>
      <c r="D363" s="2"/>
      <c r="E363" s="6"/>
      <c r="F363" s="6"/>
      <c r="G363" s="6">
        <f>(2*(15.27)+4.71)/2</f>
        <v>17.625</v>
      </c>
      <c r="H363" s="9" t="s">
        <v>151</v>
      </c>
      <c r="I363" s="17" t="s">
        <v>139</v>
      </c>
      <c r="J363" s="4">
        <v>37987</v>
      </c>
      <c r="K363">
        <v>22</v>
      </c>
    </row>
    <row r="364" spans="2:11" ht="15" thickBot="1">
      <c r="B364" s="2" t="s">
        <v>49</v>
      </c>
      <c r="C364" s="2"/>
      <c r="D364" s="2"/>
      <c r="E364" s="6"/>
      <c r="F364" s="6"/>
      <c r="G364" s="6">
        <f>(2*(15.27)+4.11)/2</f>
        <v>17.324999999999999</v>
      </c>
      <c r="H364" s="2" t="s">
        <v>146</v>
      </c>
      <c r="I364" s="17" t="s">
        <v>139</v>
      </c>
      <c r="J364" s="4">
        <v>37987</v>
      </c>
      <c r="K364">
        <v>22</v>
      </c>
    </row>
    <row r="365" spans="2:11" ht="15" thickBot="1">
      <c r="B365" s="2" t="s">
        <v>16</v>
      </c>
      <c r="C365" s="2"/>
      <c r="D365" s="2"/>
      <c r="E365" s="6"/>
      <c r="F365" s="6"/>
      <c r="G365" s="7">
        <f>7.46</f>
        <v>7.46</v>
      </c>
      <c r="H365" s="2" t="s">
        <v>146</v>
      </c>
      <c r="I365" s="17" t="s">
        <v>139</v>
      </c>
      <c r="J365" s="4">
        <v>37987</v>
      </c>
      <c r="K365">
        <v>22</v>
      </c>
    </row>
    <row r="366" spans="2:11" ht="15" thickBot="1">
      <c r="B366" s="2" t="s">
        <v>59</v>
      </c>
      <c r="C366" s="2"/>
      <c r="D366" s="2"/>
      <c r="E366" s="6"/>
      <c r="F366" s="6"/>
      <c r="G366" s="6">
        <f>(2*(15.27)+15.09)/2</f>
        <v>22.814999999999998</v>
      </c>
      <c r="H366" s="2" t="s">
        <v>146</v>
      </c>
      <c r="I366" s="17" t="s">
        <v>139</v>
      </c>
      <c r="J366" s="4">
        <v>37987</v>
      </c>
      <c r="K366">
        <v>22</v>
      </c>
    </row>
    <row r="367" spans="2:11" ht="15" thickBot="1">
      <c r="B367" s="2" t="s">
        <v>27</v>
      </c>
      <c r="C367" s="2"/>
      <c r="D367" s="2"/>
      <c r="E367" s="6"/>
      <c r="F367" s="6"/>
      <c r="G367" s="6">
        <f>(15.27+7.84)/2</f>
        <v>11.555</v>
      </c>
      <c r="H367" s="2" t="s">
        <v>143</v>
      </c>
      <c r="I367" s="17" t="s">
        <v>139</v>
      </c>
      <c r="J367" s="4">
        <v>37987</v>
      </c>
      <c r="K367">
        <v>22</v>
      </c>
    </row>
    <row r="368" spans="2:11" ht="15" thickBot="1">
      <c r="B368" s="2" t="s">
        <v>29</v>
      </c>
      <c r="C368" s="2"/>
      <c r="D368" s="2"/>
      <c r="E368" s="6"/>
      <c r="F368" s="6"/>
      <c r="G368" s="6">
        <f>(3*(15.27)+1.84)/2</f>
        <v>23.825000000000003</v>
      </c>
      <c r="H368" s="2" t="s">
        <v>144</v>
      </c>
      <c r="I368" s="17" t="s">
        <v>139</v>
      </c>
      <c r="J368" s="4">
        <v>37987</v>
      </c>
      <c r="K368">
        <v>22</v>
      </c>
    </row>
    <row r="369" spans="2:11" ht="15" thickBot="1">
      <c r="B369" s="2" t="s">
        <v>33</v>
      </c>
      <c r="C369" s="2"/>
      <c r="D369" s="2"/>
      <c r="E369" s="6"/>
      <c r="F369" s="6"/>
      <c r="G369" s="6">
        <f>(15.27+10.34)/2</f>
        <v>12.805</v>
      </c>
      <c r="H369" s="2" t="s">
        <v>146</v>
      </c>
      <c r="I369" s="17" t="s">
        <v>139</v>
      </c>
      <c r="J369" s="4">
        <v>37987</v>
      </c>
      <c r="K369">
        <v>22</v>
      </c>
    </row>
    <row r="370" spans="2:11" ht="15" thickBot="1">
      <c r="B370" s="2" t="s">
        <v>35</v>
      </c>
      <c r="C370" s="2"/>
      <c r="D370" s="2"/>
      <c r="E370" s="6"/>
      <c r="F370" s="6"/>
      <c r="G370" s="6">
        <f>(2*(15.27)+10.04)/2</f>
        <v>20.29</v>
      </c>
      <c r="H370" s="2" t="s">
        <v>145</v>
      </c>
      <c r="I370" s="17" t="s">
        <v>139</v>
      </c>
      <c r="J370" s="4">
        <v>37987</v>
      </c>
      <c r="K370">
        <v>22</v>
      </c>
    </row>
    <row r="371" spans="2:11" ht="15" thickBot="1">
      <c r="B371" s="2" t="s">
        <v>38</v>
      </c>
      <c r="C371" s="2"/>
      <c r="D371" s="2"/>
      <c r="E371" s="6"/>
      <c r="F371" s="6"/>
      <c r="G371" s="6">
        <f>5</f>
        <v>5</v>
      </c>
      <c r="H371" s="9" t="s">
        <v>151</v>
      </c>
      <c r="I371" s="17" t="s">
        <v>139</v>
      </c>
      <c r="J371" s="4">
        <v>37987</v>
      </c>
      <c r="K371">
        <v>22</v>
      </c>
    </row>
    <row r="372" spans="2:11">
      <c r="B372"/>
      <c r="E372" s="8"/>
      <c r="F372" s="8"/>
      <c r="J372" s="4">
        <v>38018</v>
      </c>
      <c r="K372">
        <v>23</v>
      </c>
    </row>
    <row r="373" spans="2:11" ht="15" thickBot="1">
      <c r="B373" s="2" t="s">
        <v>40</v>
      </c>
      <c r="C373" s="5"/>
      <c r="D373" s="5"/>
      <c r="E373" s="6"/>
      <c r="F373" s="6"/>
      <c r="G373" s="27">
        <f>(3*(15.27)+5.65)/2</f>
        <v>25.73</v>
      </c>
      <c r="H373" s="17" t="s">
        <v>154</v>
      </c>
      <c r="I373" s="17"/>
      <c r="J373" s="4">
        <v>38047</v>
      </c>
      <c r="K373">
        <v>24</v>
      </c>
    </row>
    <row r="374" spans="2:11" ht="15" thickBot="1">
      <c r="B374" s="2" t="s">
        <v>54</v>
      </c>
      <c r="C374" s="2" t="s">
        <v>86</v>
      </c>
      <c r="D374" s="2"/>
      <c r="E374" s="3">
        <v>38.700000000000003</v>
      </c>
      <c r="F374" s="3">
        <v>9.3000000000000007</v>
      </c>
      <c r="G374" s="27">
        <f>(15.27+5)/2</f>
        <v>10.135</v>
      </c>
      <c r="H374" s="9" t="s">
        <v>151</v>
      </c>
      <c r="I374" s="17"/>
      <c r="J374" s="4">
        <v>38047</v>
      </c>
      <c r="K374">
        <v>24</v>
      </c>
    </row>
    <row r="375" spans="2:11" ht="15" thickBot="1">
      <c r="B375" s="2" t="s">
        <v>10</v>
      </c>
      <c r="C375" s="2"/>
      <c r="D375" s="2"/>
      <c r="E375" s="6"/>
      <c r="F375" s="6"/>
      <c r="G375" s="27">
        <f>(2*(15.27)+2.4)/2</f>
        <v>16.47</v>
      </c>
      <c r="H375" s="2" t="s">
        <v>155</v>
      </c>
      <c r="I375" s="17"/>
      <c r="J375" s="4">
        <v>38047</v>
      </c>
      <c r="K375">
        <v>24</v>
      </c>
    </row>
    <row r="376" spans="2:11" ht="15" thickBot="1">
      <c r="B376" s="2" t="s">
        <v>57</v>
      </c>
      <c r="C376" s="2"/>
      <c r="D376" s="2"/>
      <c r="E376" s="6"/>
      <c r="F376" s="6"/>
      <c r="G376" s="27">
        <f>(15.27+5.1)/2</f>
        <v>10.184999999999999</v>
      </c>
      <c r="H376" t="s">
        <v>148</v>
      </c>
      <c r="I376" s="17"/>
      <c r="J376" s="4">
        <v>38047</v>
      </c>
      <c r="K376">
        <v>24</v>
      </c>
    </row>
    <row r="377" spans="2:11" ht="15" thickBot="1">
      <c r="B377" s="2" t="s">
        <v>44</v>
      </c>
      <c r="C377" s="2" t="s">
        <v>85</v>
      </c>
      <c r="D377" s="2"/>
      <c r="E377" s="3">
        <v>21.2</v>
      </c>
      <c r="F377" s="3">
        <v>5.4</v>
      </c>
      <c r="G377" s="27">
        <f>(8.82)</f>
        <v>8.82</v>
      </c>
      <c r="H377" t="s">
        <v>148</v>
      </c>
      <c r="I377" s="17"/>
      <c r="J377" s="4">
        <v>38047</v>
      </c>
      <c r="K377">
        <v>24</v>
      </c>
    </row>
    <row r="378" spans="2:11" ht="15" thickBot="1">
      <c r="B378" s="2" t="s">
        <v>63</v>
      </c>
      <c r="C378" s="2"/>
      <c r="D378" s="2"/>
      <c r="E378" s="6"/>
      <c r="F378" s="6"/>
      <c r="G378" s="27">
        <f>(15.27+11.41)/2</f>
        <v>13.34</v>
      </c>
      <c r="H378" s="2" t="s">
        <v>144</v>
      </c>
      <c r="I378" s="17"/>
      <c r="J378" s="4">
        <v>38047</v>
      </c>
      <c r="K378">
        <v>24</v>
      </c>
    </row>
    <row r="379" spans="2:11" ht="15" thickBot="1">
      <c r="B379" s="2" t="s">
        <v>14</v>
      </c>
      <c r="C379" s="2"/>
      <c r="D379" s="2"/>
      <c r="E379" s="6"/>
      <c r="F379" s="6"/>
      <c r="G379" s="27">
        <f>(15.27+2.54)/2</f>
        <v>8.9049999999999994</v>
      </c>
      <c r="H379" s="2" t="s">
        <v>145</v>
      </c>
      <c r="I379" s="17"/>
      <c r="J379" s="4">
        <v>38047</v>
      </c>
      <c r="K379">
        <v>24</v>
      </c>
    </row>
    <row r="380" spans="2:11" ht="15" thickBot="1">
      <c r="B380" s="2" t="s">
        <v>16</v>
      </c>
      <c r="C380" s="2"/>
      <c r="D380" s="2"/>
      <c r="E380" s="6"/>
      <c r="F380" s="6"/>
      <c r="G380" s="27">
        <f>6.98</f>
        <v>6.98</v>
      </c>
      <c r="H380" s="2" t="s">
        <v>146</v>
      </c>
      <c r="I380" s="17"/>
      <c r="J380" s="4">
        <v>38047</v>
      </c>
      <c r="K380">
        <v>24</v>
      </c>
    </row>
    <row r="381" spans="2:11" ht="15" thickBot="1">
      <c r="B381" s="2" t="s">
        <v>55</v>
      </c>
      <c r="C381" s="2"/>
      <c r="D381" s="2"/>
      <c r="E381" s="6"/>
      <c r="F381" s="6"/>
      <c r="G381" s="27">
        <f>11.19</f>
        <v>11.19</v>
      </c>
      <c r="H381" s="2" t="s">
        <v>146</v>
      </c>
      <c r="I381" s="17"/>
      <c r="J381" s="4">
        <v>38047</v>
      </c>
      <c r="K381">
        <v>24</v>
      </c>
    </row>
    <row r="382" spans="2:11" ht="15" thickBot="1">
      <c r="B382" s="2" t="s">
        <v>51</v>
      </c>
      <c r="C382" s="2"/>
      <c r="D382" s="2"/>
      <c r="E382" s="6"/>
      <c r="F382" s="6"/>
      <c r="G382" s="27">
        <f>(2*(15.27)+2.61)/2</f>
        <v>16.574999999999999</v>
      </c>
      <c r="H382" s="2" t="s">
        <v>143</v>
      </c>
      <c r="I382" s="17"/>
      <c r="J382" s="4">
        <v>38047</v>
      </c>
      <c r="K382">
        <v>24</v>
      </c>
    </row>
    <row r="383" spans="2:11" ht="15" thickBot="1">
      <c r="B383" s="2" t="s">
        <v>59</v>
      </c>
      <c r="C383" s="2"/>
      <c r="D383" s="2"/>
      <c r="E383" s="6"/>
      <c r="F383" s="6"/>
      <c r="G383" s="27">
        <f>(15.27+10.06)/2</f>
        <v>12.664999999999999</v>
      </c>
      <c r="H383" s="2" t="s">
        <v>155</v>
      </c>
      <c r="I383" s="17"/>
      <c r="J383" s="4">
        <v>38047</v>
      </c>
      <c r="K383">
        <v>24</v>
      </c>
    </row>
    <row r="384" spans="2:11" ht="15" thickBot="1">
      <c r="B384" s="2" t="s">
        <v>52</v>
      </c>
      <c r="C384" s="2"/>
      <c r="D384" s="2"/>
      <c r="E384" s="6"/>
      <c r="F384" s="6"/>
      <c r="G384" s="27">
        <f>(2*(15.27)+13.9)/2</f>
        <v>22.22</v>
      </c>
      <c r="H384" s="2" t="s">
        <v>155</v>
      </c>
      <c r="I384" s="17"/>
      <c r="J384" s="4">
        <v>38047</v>
      </c>
      <c r="K384">
        <v>24</v>
      </c>
    </row>
    <row r="385" spans="2:11" ht="15" thickBot="1">
      <c r="B385" s="2" t="s">
        <v>29</v>
      </c>
      <c r="C385" s="2"/>
      <c r="D385" s="2"/>
      <c r="E385" s="6"/>
      <c r="F385" s="6"/>
      <c r="G385" s="27">
        <f>(2*(15.27)+4.05)/2</f>
        <v>17.294999999999998</v>
      </c>
      <c r="H385" s="2" t="s">
        <v>143</v>
      </c>
      <c r="I385" s="17"/>
      <c r="J385" s="4">
        <v>38047</v>
      </c>
      <c r="K385">
        <v>24</v>
      </c>
    </row>
    <row r="386" spans="2:11" ht="15" thickBot="1">
      <c r="B386" s="2" t="s">
        <v>33</v>
      </c>
      <c r="C386" s="2"/>
      <c r="D386" s="2"/>
      <c r="E386" s="6"/>
      <c r="F386" s="6"/>
      <c r="G386" s="27">
        <f>(3*(15.52)+4.46)/2</f>
        <v>25.51</v>
      </c>
      <c r="H386" s="2" t="s">
        <v>146</v>
      </c>
      <c r="I386" s="17"/>
      <c r="J386" s="4">
        <v>38047</v>
      </c>
      <c r="K386">
        <v>24</v>
      </c>
    </row>
    <row r="387" spans="2:11" ht="15" thickBot="1">
      <c r="B387" s="2" t="s">
        <v>35</v>
      </c>
      <c r="C387" s="2"/>
      <c r="D387" s="2"/>
      <c r="E387" s="6"/>
      <c r="F387" s="6"/>
      <c r="G387" s="27">
        <f>(15.27+11.87)/2</f>
        <v>13.57</v>
      </c>
      <c r="H387" s="2" t="s">
        <v>146</v>
      </c>
      <c r="I387" s="17"/>
      <c r="J387" s="4">
        <v>38047</v>
      </c>
      <c r="K387">
        <v>24</v>
      </c>
    </row>
    <row r="388" spans="2:11" ht="15" thickBot="1">
      <c r="B388" s="2" t="s">
        <v>54</v>
      </c>
      <c r="C388" s="2" t="s">
        <v>25</v>
      </c>
      <c r="D388" s="2"/>
      <c r="E388" s="3">
        <v>60.5</v>
      </c>
      <c r="F388" s="3">
        <v>16.600000000000001</v>
      </c>
      <c r="G388" s="27">
        <v>17</v>
      </c>
      <c r="H388" s="2" t="s">
        <v>145</v>
      </c>
      <c r="I388" s="17"/>
      <c r="J388" s="4">
        <v>38078</v>
      </c>
      <c r="K388">
        <v>25</v>
      </c>
    </row>
    <row r="389" spans="2:11" ht="15" thickBot="1">
      <c r="B389" s="2" t="s">
        <v>54</v>
      </c>
      <c r="C389" s="2" t="s">
        <v>53</v>
      </c>
      <c r="D389" s="2"/>
      <c r="E389" s="3">
        <v>56.8</v>
      </c>
      <c r="F389" s="3">
        <v>16.100000000000001</v>
      </c>
      <c r="G389" s="27">
        <v>17</v>
      </c>
      <c r="H389" s="2" t="s">
        <v>145</v>
      </c>
      <c r="I389" s="17"/>
      <c r="J389" s="4">
        <v>38078</v>
      </c>
      <c r="K389">
        <v>25</v>
      </c>
    </row>
    <row r="390" spans="2:11" ht="15" thickBot="1">
      <c r="B390" s="2" t="s">
        <v>54</v>
      </c>
      <c r="C390" s="2" t="s">
        <v>9</v>
      </c>
      <c r="D390" s="2"/>
      <c r="E390" s="3">
        <v>47.2</v>
      </c>
      <c r="F390" s="3">
        <v>11.5</v>
      </c>
      <c r="G390" s="27">
        <v>17</v>
      </c>
      <c r="H390" s="2" t="s">
        <v>145</v>
      </c>
      <c r="I390" s="17"/>
      <c r="J390" s="4">
        <v>38078</v>
      </c>
      <c r="K390">
        <v>25</v>
      </c>
    </row>
    <row r="391" spans="2:11" ht="15" thickBot="1">
      <c r="B391" s="2" t="s">
        <v>10</v>
      </c>
      <c r="C391" s="2"/>
      <c r="D391" s="2"/>
      <c r="E391" s="6"/>
      <c r="F391" s="6"/>
      <c r="G391" s="2" t="s">
        <v>12</v>
      </c>
      <c r="H391" s="9" t="s">
        <v>151</v>
      </c>
      <c r="I391" s="17"/>
      <c r="J391" s="4">
        <v>38078</v>
      </c>
      <c r="K391">
        <v>25</v>
      </c>
    </row>
    <row r="392" spans="2:11" ht="15" thickBot="1">
      <c r="B392" s="2" t="s">
        <v>42</v>
      </c>
      <c r="C392" s="2"/>
      <c r="D392" s="2"/>
      <c r="E392" s="6"/>
      <c r="F392" s="6"/>
      <c r="G392" s="2" t="s">
        <v>69</v>
      </c>
      <c r="H392" s="2" t="s">
        <v>144</v>
      </c>
      <c r="I392" s="17"/>
      <c r="J392" s="4">
        <v>38078</v>
      </c>
      <c r="K392">
        <v>25</v>
      </c>
    </row>
    <row r="393" spans="2:11" ht="15" thickBot="1">
      <c r="B393" s="2" t="s">
        <v>46</v>
      </c>
      <c r="C393" s="2"/>
      <c r="D393" s="2"/>
      <c r="E393" s="6"/>
      <c r="F393" s="6"/>
      <c r="G393" s="2" t="s">
        <v>24</v>
      </c>
      <c r="H393" s="2" t="s">
        <v>144</v>
      </c>
      <c r="I393" s="17"/>
      <c r="J393" s="4">
        <v>38078</v>
      </c>
      <c r="K393">
        <v>25</v>
      </c>
    </row>
    <row r="394" spans="2:11" ht="15" thickBot="1">
      <c r="B394" s="2" t="s">
        <v>14</v>
      </c>
      <c r="C394" s="2"/>
      <c r="D394" s="2"/>
      <c r="E394" s="6"/>
      <c r="F394" s="6"/>
      <c r="G394" s="2" t="s">
        <v>43</v>
      </c>
      <c r="H394" s="9" t="s">
        <v>151</v>
      </c>
      <c r="I394" s="17"/>
      <c r="J394" s="4">
        <v>38078</v>
      </c>
      <c r="K394">
        <v>25</v>
      </c>
    </row>
    <row r="395" spans="2:11" ht="15" thickBot="1">
      <c r="B395" s="2" t="s">
        <v>49</v>
      </c>
      <c r="C395" s="2"/>
      <c r="D395" s="2"/>
      <c r="E395" s="6"/>
      <c r="F395" s="6"/>
      <c r="G395" s="2" t="s">
        <v>60</v>
      </c>
      <c r="H395" s="9" t="s">
        <v>151</v>
      </c>
      <c r="I395" s="17"/>
      <c r="J395" s="4">
        <v>38078</v>
      </c>
      <c r="K395">
        <v>25</v>
      </c>
    </row>
    <row r="396" spans="2:11" ht="15" thickBot="1">
      <c r="B396" s="2" t="s">
        <v>16</v>
      </c>
      <c r="C396" s="2"/>
      <c r="D396" s="2"/>
      <c r="E396" s="6"/>
      <c r="F396" s="6"/>
      <c r="G396" s="2" t="s">
        <v>13</v>
      </c>
      <c r="H396" s="2" t="s">
        <v>144</v>
      </c>
      <c r="I396" s="17"/>
      <c r="J396" s="4">
        <v>38078</v>
      </c>
      <c r="K396">
        <v>25</v>
      </c>
    </row>
    <row r="397" spans="2:11" ht="15" thickBot="1">
      <c r="B397" s="2" t="s">
        <v>55</v>
      </c>
      <c r="C397" s="2"/>
      <c r="D397" s="2"/>
      <c r="E397" s="6"/>
      <c r="F397" s="6"/>
      <c r="G397" s="2" t="s">
        <v>17</v>
      </c>
      <c r="H397" s="2" t="s">
        <v>146</v>
      </c>
      <c r="I397" s="17"/>
      <c r="J397" s="4">
        <v>38078</v>
      </c>
      <c r="K397">
        <v>25</v>
      </c>
    </row>
    <row r="398" spans="2:11" ht="15" thickBot="1">
      <c r="B398" s="2" t="s">
        <v>51</v>
      </c>
      <c r="C398" s="2"/>
      <c r="D398" s="2"/>
      <c r="E398" s="6"/>
      <c r="F398" s="6"/>
      <c r="G398" s="2" t="s">
        <v>70</v>
      </c>
      <c r="H398" s="2" t="s">
        <v>146</v>
      </c>
      <c r="I398" s="17"/>
      <c r="J398" s="4">
        <v>38078</v>
      </c>
      <c r="K398">
        <v>25</v>
      </c>
    </row>
    <row r="399" spans="2:11" ht="15" thickBot="1">
      <c r="B399" s="2" t="s">
        <v>59</v>
      </c>
      <c r="C399" s="2"/>
      <c r="D399" s="2"/>
      <c r="E399" s="6"/>
      <c r="F399" s="6"/>
      <c r="G399" s="2" t="s">
        <v>71</v>
      </c>
      <c r="H399" s="2" t="s">
        <v>145</v>
      </c>
      <c r="I399" s="17"/>
      <c r="J399" s="4">
        <v>38078</v>
      </c>
      <c r="K399">
        <v>25</v>
      </c>
    </row>
    <row r="400" spans="2:11" ht="15" thickBot="1">
      <c r="B400" s="2" t="s">
        <v>52</v>
      </c>
      <c r="C400" s="2"/>
      <c r="D400" s="2"/>
      <c r="E400" s="6"/>
      <c r="F400" s="6"/>
      <c r="G400" s="2" t="s">
        <v>72</v>
      </c>
      <c r="H400" s="9" t="s">
        <v>151</v>
      </c>
      <c r="I400" s="17"/>
      <c r="J400" s="4">
        <v>38078</v>
      </c>
      <c r="K400">
        <v>25</v>
      </c>
    </row>
    <row r="401" spans="2:11" ht="15" thickBot="1">
      <c r="B401" s="2" t="s">
        <v>27</v>
      </c>
      <c r="C401" s="2"/>
      <c r="D401" s="2"/>
      <c r="E401" s="6"/>
      <c r="F401" s="6"/>
      <c r="G401" s="2" t="s">
        <v>32</v>
      </c>
      <c r="H401" s="9" t="s">
        <v>151</v>
      </c>
      <c r="I401" s="17"/>
      <c r="J401" s="4">
        <v>38078</v>
      </c>
      <c r="K401">
        <v>25</v>
      </c>
    </row>
    <row r="402" spans="2:11" ht="15" thickBot="1">
      <c r="B402" s="2" t="s">
        <v>33</v>
      </c>
      <c r="C402" s="2"/>
      <c r="D402" s="2"/>
      <c r="E402" s="6"/>
      <c r="F402" s="6"/>
      <c r="G402" s="2" t="s">
        <v>73</v>
      </c>
      <c r="H402" s="2" t="s">
        <v>146</v>
      </c>
      <c r="I402" s="17"/>
      <c r="J402" s="4">
        <v>38078</v>
      </c>
      <c r="K402">
        <v>25</v>
      </c>
    </row>
    <row r="403" spans="2:11" ht="15" thickBot="1">
      <c r="B403" s="2" t="s">
        <v>35</v>
      </c>
      <c r="C403" s="2"/>
      <c r="D403" s="2"/>
      <c r="E403" s="6"/>
      <c r="F403" s="6"/>
      <c r="G403" s="2" t="s">
        <v>74</v>
      </c>
      <c r="H403" s="2" t="s">
        <v>146</v>
      </c>
      <c r="I403" s="17"/>
      <c r="J403" s="4">
        <v>38078</v>
      </c>
      <c r="K403">
        <v>25</v>
      </c>
    </row>
    <row r="404" spans="2:11" ht="15" thickBot="1">
      <c r="B404" s="2" t="s">
        <v>38</v>
      </c>
      <c r="C404" s="2"/>
      <c r="D404" s="2"/>
      <c r="E404" s="6"/>
      <c r="F404" s="6"/>
      <c r="G404" s="2" t="s">
        <v>17</v>
      </c>
      <c r="H404" s="9" t="s">
        <v>151</v>
      </c>
      <c r="I404" s="17"/>
      <c r="J404" s="4">
        <v>38078</v>
      </c>
      <c r="K404">
        <v>25</v>
      </c>
    </row>
    <row r="405" spans="2:11" ht="15" thickBot="1">
      <c r="B405" s="2" t="s">
        <v>38</v>
      </c>
      <c r="E405" s="8"/>
      <c r="F405" s="8"/>
      <c r="J405" s="4">
        <v>38108</v>
      </c>
      <c r="K405">
        <v>26</v>
      </c>
    </row>
    <row r="406" spans="2:11" ht="15" thickBot="1">
      <c r="B406" s="2" t="s">
        <v>54</v>
      </c>
      <c r="C406" s="2"/>
      <c r="D406" s="2"/>
      <c r="E406" s="6"/>
      <c r="F406" s="6"/>
      <c r="G406" s="2"/>
      <c r="H406" s="2"/>
      <c r="I406" s="17"/>
      <c r="J406" s="4">
        <v>38139</v>
      </c>
      <c r="K406">
        <v>27</v>
      </c>
    </row>
    <row r="407" spans="2:11" ht="15" thickBot="1">
      <c r="B407" s="2" t="s">
        <v>42</v>
      </c>
      <c r="C407" s="2"/>
      <c r="D407" s="2"/>
      <c r="E407" s="6"/>
      <c r="F407" s="6"/>
      <c r="G407" s="2"/>
      <c r="H407" s="2"/>
      <c r="I407" s="17"/>
      <c r="J407" s="4">
        <v>38139</v>
      </c>
      <c r="K407">
        <v>27</v>
      </c>
    </row>
    <row r="408" spans="2:11" ht="15" thickBot="1">
      <c r="B408" s="2" t="s">
        <v>63</v>
      </c>
      <c r="C408" s="2"/>
      <c r="D408" s="2"/>
      <c r="E408" s="6"/>
      <c r="F408" s="6"/>
      <c r="G408" s="2"/>
      <c r="H408" s="2"/>
      <c r="I408" s="17"/>
      <c r="J408" s="4">
        <v>38139</v>
      </c>
      <c r="K408">
        <v>27</v>
      </c>
    </row>
    <row r="409" spans="2:11" ht="15" thickBot="1">
      <c r="B409" s="2" t="s">
        <v>58</v>
      </c>
      <c r="C409" s="2" t="s">
        <v>53</v>
      </c>
      <c r="D409" s="2"/>
      <c r="E409" s="3">
        <v>47.2</v>
      </c>
      <c r="F409" s="3">
        <v>8.6</v>
      </c>
      <c r="G409" s="2" t="s">
        <v>37</v>
      </c>
      <c r="H409" s="2" t="s">
        <v>152</v>
      </c>
      <c r="I409" s="17"/>
      <c r="J409" s="4">
        <v>38139</v>
      </c>
      <c r="K409">
        <v>27</v>
      </c>
    </row>
    <row r="410" spans="2:11" ht="15" thickBot="1">
      <c r="B410" s="2" t="s">
        <v>75</v>
      </c>
      <c r="C410" s="2"/>
      <c r="D410" s="2"/>
      <c r="E410" s="6"/>
      <c r="F410" s="6"/>
      <c r="G410" s="2"/>
      <c r="J410" s="4">
        <v>38139</v>
      </c>
      <c r="K410">
        <v>27</v>
      </c>
    </row>
    <row r="411" spans="2:11" ht="15" thickBot="1">
      <c r="B411" s="2" t="s">
        <v>49</v>
      </c>
      <c r="C411" s="2"/>
      <c r="D411" s="2"/>
      <c r="E411" s="6"/>
      <c r="F411" s="6"/>
      <c r="G411" s="2"/>
      <c r="H411" s="2"/>
      <c r="I411" s="17"/>
      <c r="J411" s="4">
        <v>38139</v>
      </c>
      <c r="K411">
        <v>27</v>
      </c>
    </row>
    <row r="412" spans="2:11" ht="15" thickBot="1">
      <c r="B412" s="2" t="s">
        <v>55</v>
      </c>
      <c r="C412" s="2"/>
      <c r="D412" s="17"/>
      <c r="E412" s="7"/>
      <c r="F412" s="6"/>
      <c r="G412" s="2"/>
      <c r="H412" s="2"/>
      <c r="I412" s="17"/>
      <c r="J412" s="4">
        <v>38139</v>
      </c>
      <c r="K412">
        <v>27</v>
      </c>
    </row>
    <row r="413" spans="2:11" ht="15" thickBot="1">
      <c r="B413" s="2" t="s">
        <v>50</v>
      </c>
      <c r="C413" s="2"/>
      <c r="D413" s="2"/>
      <c r="E413" s="6"/>
      <c r="F413" s="6"/>
      <c r="G413" s="2"/>
      <c r="H413" s="2"/>
      <c r="I413" s="17"/>
      <c r="J413" s="4">
        <v>38139</v>
      </c>
      <c r="K413">
        <v>27</v>
      </c>
    </row>
    <row r="414" spans="2:11" ht="15" thickBot="1">
      <c r="B414" s="2" t="s">
        <v>51</v>
      </c>
      <c r="C414" s="2"/>
      <c r="D414" s="17"/>
      <c r="E414" s="7"/>
      <c r="F414" s="6"/>
      <c r="G414" s="2"/>
      <c r="H414" s="2"/>
      <c r="I414" s="17"/>
      <c r="J414" s="4">
        <v>38139</v>
      </c>
      <c r="K414">
        <v>27</v>
      </c>
    </row>
    <row r="415" spans="2:11" ht="15" thickBot="1">
      <c r="B415" s="2" t="s">
        <v>39</v>
      </c>
      <c r="C415" s="2"/>
      <c r="D415" s="2"/>
      <c r="E415" s="6"/>
      <c r="F415" s="8"/>
      <c r="G415" s="2"/>
      <c r="H415" s="2"/>
      <c r="I415" s="17"/>
      <c r="J415" s="4">
        <v>38139</v>
      </c>
      <c r="K415">
        <v>27</v>
      </c>
    </row>
    <row r="416" spans="2:11" ht="15" thickBot="1">
      <c r="B416" s="2" t="s">
        <v>59</v>
      </c>
      <c r="C416" s="2"/>
      <c r="D416" s="2"/>
      <c r="E416" s="6"/>
      <c r="F416" s="8"/>
      <c r="G416" s="2"/>
      <c r="H416" s="2"/>
      <c r="I416" s="17"/>
      <c r="J416" s="4">
        <v>38139</v>
      </c>
      <c r="K416">
        <v>27</v>
      </c>
    </row>
    <row r="417" spans="2:11" ht="15" thickBot="1">
      <c r="B417" s="2" t="s">
        <v>29</v>
      </c>
      <c r="C417" s="2"/>
      <c r="D417" s="2"/>
      <c r="E417" s="6"/>
      <c r="F417" s="8"/>
      <c r="G417" s="2"/>
      <c r="H417" s="2"/>
      <c r="I417" s="17"/>
      <c r="J417" s="4">
        <v>38139</v>
      </c>
      <c r="K417">
        <v>27</v>
      </c>
    </row>
    <row r="418" spans="2:11" ht="15" thickBot="1">
      <c r="B418" s="2" t="s">
        <v>33</v>
      </c>
      <c r="C418" s="2"/>
      <c r="D418" s="2"/>
      <c r="E418" s="6"/>
      <c r="F418" s="6"/>
      <c r="G418" s="2"/>
      <c r="H418" s="2"/>
      <c r="I418" s="17"/>
      <c r="J418" s="4">
        <v>38139</v>
      </c>
      <c r="K418">
        <v>27</v>
      </c>
    </row>
    <row r="419" spans="2:11" ht="15" thickBot="1">
      <c r="B419" s="2" t="s">
        <v>35</v>
      </c>
      <c r="C419" s="2"/>
      <c r="D419" s="2"/>
      <c r="E419" s="6"/>
      <c r="F419" s="6"/>
      <c r="G419" s="2"/>
      <c r="H419" s="2"/>
      <c r="I419" s="17"/>
      <c r="J419" s="4">
        <v>38139</v>
      </c>
      <c r="K419">
        <v>27</v>
      </c>
    </row>
    <row r="420" spans="2:11" ht="15" thickBot="1">
      <c r="B420" s="2" t="s">
        <v>38</v>
      </c>
      <c r="C420" s="2"/>
      <c r="D420" s="2"/>
      <c r="E420" s="6"/>
      <c r="F420" s="6"/>
      <c r="G420" s="2"/>
      <c r="H420" s="2"/>
      <c r="I420" s="17"/>
      <c r="J420" s="4">
        <v>38139</v>
      </c>
      <c r="K420">
        <v>27</v>
      </c>
    </row>
    <row r="421" spans="2:11" ht="15" thickBot="1">
      <c r="B421" s="2" t="s">
        <v>40</v>
      </c>
      <c r="C421" s="2"/>
      <c r="D421" s="2"/>
      <c r="E421" s="6"/>
      <c r="F421" s="6"/>
      <c r="G421" s="2" t="s">
        <v>140</v>
      </c>
      <c r="H421" s="2" t="s">
        <v>155</v>
      </c>
      <c r="I421" s="17"/>
      <c r="J421" s="4">
        <v>38169</v>
      </c>
      <c r="K421">
        <v>28</v>
      </c>
    </row>
    <row r="422" spans="2:11" ht="15" thickBot="1">
      <c r="B422" s="2" t="s">
        <v>54</v>
      </c>
      <c r="C422" s="2"/>
      <c r="D422" s="2"/>
      <c r="E422" s="6"/>
      <c r="F422" s="6"/>
      <c r="G422" s="2" t="s">
        <v>34</v>
      </c>
      <c r="H422" s="2" t="s">
        <v>157</v>
      </c>
      <c r="I422" s="17"/>
      <c r="J422" s="4">
        <v>38169</v>
      </c>
      <c r="K422">
        <v>28</v>
      </c>
    </row>
    <row r="423" spans="2:11" ht="15" thickBot="1">
      <c r="B423" s="2" t="s">
        <v>57</v>
      </c>
      <c r="C423" s="2"/>
      <c r="D423" s="2"/>
      <c r="E423" s="6"/>
      <c r="F423" s="6"/>
      <c r="G423" s="2" t="s">
        <v>24</v>
      </c>
      <c r="H423" t="s">
        <v>153</v>
      </c>
      <c r="I423" s="17"/>
      <c r="J423" s="4">
        <v>38169</v>
      </c>
      <c r="K423">
        <v>28</v>
      </c>
    </row>
    <row r="424" spans="2:11" ht="15" thickBot="1">
      <c r="B424" s="2" t="s">
        <v>42</v>
      </c>
      <c r="C424" s="2"/>
      <c r="D424" s="2"/>
      <c r="E424" s="6"/>
      <c r="F424" s="6"/>
      <c r="G424" s="2" t="s">
        <v>31</v>
      </c>
      <c r="H424" t="s">
        <v>153</v>
      </c>
      <c r="I424" s="17"/>
      <c r="J424" s="4">
        <v>38169</v>
      </c>
      <c r="K424">
        <v>28</v>
      </c>
    </row>
    <row r="425" spans="2:11" ht="15" thickBot="1">
      <c r="B425" s="2" t="s">
        <v>63</v>
      </c>
      <c r="C425" s="2" t="s">
        <v>9</v>
      </c>
      <c r="D425" s="2"/>
      <c r="E425" s="3">
        <v>28.9</v>
      </c>
      <c r="F425" s="3">
        <v>6.8</v>
      </c>
      <c r="H425" t="s">
        <v>153</v>
      </c>
      <c r="I425" s="17"/>
      <c r="J425" s="4">
        <v>38169</v>
      </c>
      <c r="K425">
        <v>28</v>
      </c>
    </row>
    <row r="426" spans="2:11" ht="15" thickBot="1">
      <c r="B426" s="9" t="s">
        <v>58</v>
      </c>
      <c r="C426" s="2"/>
      <c r="D426" s="2"/>
      <c r="E426" s="6"/>
      <c r="F426" s="6"/>
      <c r="G426" s="2" t="s">
        <v>34</v>
      </c>
      <c r="H426" s="2" t="s">
        <v>156</v>
      </c>
      <c r="I426" s="17"/>
      <c r="J426" s="4">
        <v>38169</v>
      </c>
      <c r="K426">
        <v>28</v>
      </c>
    </row>
    <row r="427" spans="2:11" ht="15" thickBot="1">
      <c r="B427" s="2" t="s">
        <v>14</v>
      </c>
      <c r="C427" s="2" t="s">
        <v>9</v>
      </c>
      <c r="D427" s="2"/>
      <c r="E427" s="3">
        <v>28.3</v>
      </c>
      <c r="F427" s="3">
        <v>7</v>
      </c>
      <c r="H427" s="2" t="s">
        <v>145</v>
      </c>
      <c r="I427" s="17"/>
      <c r="J427" s="4">
        <v>38169</v>
      </c>
      <c r="K427">
        <v>28</v>
      </c>
    </row>
    <row r="428" spans="2:11" ht="15" thickBot="1">
      <c r="B428" s="2" t="s">
        <v>16</v>
      </c>
      <c r="C428" s="2" t="s">
        <v>9</v>
      </c>
      <c r="D428" s="2"/>
      <c r="E428" s="3">
        <v>19</v>
      </c>
      <c r="F428" s="3">
        <v>6</v>
      </c>
      <c r="G428" s="2" t="s">
        <v>12</v>
      </c>
      <c r="H428" s="2" t="s">
        <v>157</v>
      </c>
      <c r="I428" s="17"/>
      <c r="J428" s="4">
        <v>38169</v>
      </c>
      <c r="K428">
        <v>28</v>
      </c>
    </row>
    <row r="429" spans="2:11" ht="15" thickBot="1">
      <c r="B429" s="2" t="s">
        <v>16</v>
      </c>
      <c r="C429" s="2" t="s">
        <v>9</v>
      </c>
      <c r="D429" s="2"/>
      <c r="E429" s="3">
        <v>16.600000000000001</v>
      </c>
      <c r="F429" s="3">
        <v>6.5</v>
      </c>
      <c r="G429" s="2" t="s">
        <v>12</v>
      </c>
      <c r="H429" s="2" t="s">
        <v>157</v>
      </c>
      <c r="I429" s="17"/>
      <c r="J429" s="4">
        <v>38169</v>
      </c>
      <c r="K429">
        <v>28</v>
      </c>
    </row>
    <row r="430" spans="2:11" ht="15" thickBot="1">
      <c r="B430" s="2" t="s">
        <v>55</v>
      </c>
      <c r="C430" s="2" t="s">
        <v>9</v>
      </c>
      <c r="D430" s="2"/>
      <c r="E430" s="3">
        <v>26.5</v>
      </c>
      <c r="F430" s="3">
        <v>8.9</v>
      </c>
      <c r="G430" s="2" t="s">
        <v>12</v>
      </c>
      <c r="H430" s="2" t="s">
        <v>157</v>
      </c>
      <c r="I430" s="17"/>
      <c r="J430" s="4">
        <v>38169</v>
      </c>
      <c r="K430">
        <v>28</v>
      </c>
    </row>
    <row r="431" spans="2:11" ht="15" thickBot="1">
      <c r="B431" s="2" t="s">
        <v>55</v>
      </c>
      <c r="C431" s="2" t="s">
        <v>9</v>
      </c>
      <c r="D431" s="2"/>
      <c r="E431" s="3">
        <v>32</v>
      </c>
      <c r="F431" s="3">
        <v>10.1</v>
      </c>
      <c r="G431" s="2" t="s">
        <v>12</v>
      </c>
      <c r="H431" s="2" t="s">
        <v>157</v>
      </c>
      <c r="I431" s="17"/>
      <c r="J431" s="4">
        <v>38169</v>
      </c>
      <c r="K431">
        <v>28</v>
      </c>
    </row>
    <row r="432" spans="2:11" ht="15" thickBot="1">
      <c r="B432" s="2" t="s">
        <v>55</v>
      </c>
      <c r="C432" s="2" t="s">
        <v>9</v>
      </c>
      <c r="D432" s="2"/>
      <c r="E432" s="3">
        <v>35.5</v>
      </c>
      <c r="F432" s="3">
        <v>10.8</v>
      </c>
      <c r="G432" s="2" t="s">
        <v>12</v>
      </c>
      <c r="H432" s="2" t="s">
        <v>157</v>
      </c>
      <c r="I432" s="17"/>
      <c r="J432" s="4">
        <v>38169</v>
      </c>
      <c r="K432">
        <v>28</v>
      </c>
    </row>
    <row r="433" spans="2:11" ht="15" thickBot="1">
      <c r="B433" s="2" t="s">
        <v>55</v>
      </c>
      <c r="C433" s="2" t="s">
        <v>9</v>
      </c>
      <c r="D433" s="2"/>
      <c r="E433" s="3">
        <v>34.6</v>
      </c>
      <c r="F433" s="3">
        <v>12.2</v>
      </c>
      <c r="G433" s="2" t="s">
        <v>12</v>
      </c>
      <c r="H433" s="2" t="s">
        <v>157</v>
      </c>
      <c r="I433" s="17"/>
      <c r="J433" s="4">
        <v>38169</v>
      </c>
      <c r="K433">
        <v>28</v>
      </c>
    </row>
    <row r="434" spans="2:11" ht="15" thickBot="1">
      <c r="B434" s="2" t="s">
        <v>50</v>
      </c>
      <c r="C434" s="2" t="s">
        <v>9</v>
      </c>
      <c r="D434" s="2"/>
      <c r="E434" s="3">
        <v>31.2</v>
      </c>
      <c r="F434" s="3">
        <v>8.4</v>
      </c>
      <c r="G434" s="2" t="s">
        <v>37</v>
      </c>
      <c r="H434" s="2" t="s">
        <v>157</v>
      </c>
      <c r="I434" s="17"/>
      <c r="J434" s="4">
        <v>38169</v>
      </c>
      <c r="K434">
        <v>28</v>
      </c>
    </row>
    <row r="435" spans="2:11" ht="15" thickBot="1">
      <c r="B435" s="2" t="s">
        <v>27</v>
      </c>
      <c r="C435" s="2"/>
      <c r="D435" s="2"/>
      <c r="E435" s="6"/>
      <c r="F435" s="6"/>
      <c r="G435" s="2"/>
      <c r="H435" s="2"/>
      <c r="I435" s="17"/>
      <c r="J435" s="4">
        <v>38169</v>
      </c>
      <c r="K435">
        <v>28</v>
      </c>
    </row>
    <row r="436" spans="2:11" ht="15" thickBot="1">
      <c r="B436" s="2" t="s">
        <v>29</v>
      </c>
      <c r="C436" s="2"/>
      <c r="D436" s="2"/>
      <c r="E436" s="6"/>
      <c r="F436" s="6"/>
      <c r="J436" s="4">
        <v>38169</v>
      </c>
      <c r="K436">
        <v>28</v>
      </c>
    </row>
    <row r="437" spans="2:11" ht="15" thickBot="1">
      <c r="B437" s="2" t="s">
        <v>35</v>
      </c>
      <c r="C437" s="2"/>
      <c r="D437" s="2"/>
      <c r="E437" s="6"/>
      <c r="F437" s="6"/>
      <c r="G437" s="2" t="s">
        <v>20</v>
      </c>
      <c r="H437" s="2" t="s">
        <v>155</v>
      </c>
      <c r="I437" s="17"/>
      <c r="J437" s="4">
        <v>38169</v>
      </c>
      <c r="K437">
        <v>28</v>
      </c>
    </row>
    <row r="438" spans="2:11" ht="15" thickBot="1">
      <c r="B438" s="2" t="s">
        <v>38</v>
      </c>
      <c r="C438" s="2"/>
      <c r="D438" s="2"/>
      <c r="E438" s="6"/>
      <c r="F438" s="6"/>
      <c r="G438" s="2" t="s">
        <v>12</v>
      </c>
      <c r="H438" s="2" t="s">
        <v>152</v>
      </c>
      <c r="I438" s="17"/>
      <c r="J438" s="4">
        <v>38169</v>
      </c>
      <c r="K438">
        <v>28</v>
      </c>
    </row>
    <row r="439" spans="2:11" ht="15" thickBot="1">
      <c r="B439" s="2" t="s">
        <v>40</v>
      </c>
      <c r="C439" s="2"/>
      <c r="D439" s="2"/>
      <c r="E439" s="6"/>
      <c r="F439" s="6"/>
      <c r="G439" s="2" t="s">
        <v>47</v>
      </c>
      <c r="H439" s="2" t="s">
        <v>152</v>
      </c>
      <c r="I439" s="17"/>
      <c r="J439" s="4">
        <v>38200</v>
      </c>
      <c r="K439">
        <v>29</v>
      </c>
    </row>
    <row r="440" spans="2:11" ht="15" thickBot="1">
      <c r="B440" s="2" t="s">
        <v>41</v>
      </c>
      <c r="C440" s="2"/>
      <c r="D440" s="2"/>
      <c r="E440" s="6"/>
      <c r="F440" s="6"/>
      <c r="G440" s="2" t="s">
        <v>26</v>
      </c>
      <c r="H440" s="9" t="s">
        <v>151</v>
      </c>
      <c r="I440" s="17"/>
      <c r="J440" s="4">
        <v>38200</v>
      </c>
      <c r="K440">
        <v>29</v>
      </c>
    </row>
    <row r="441" spans="2:11" ht="15" thickBot="1">
      <c r="B441" s="2" t="s">
        <v>57</v>
      </c>
      <c r="C441" s="2"/>
      <c r="D441" s="2"/>
      <c r="E441" s="6"/>
      <c r="F441" s="6"/>
      <c r="G441" s="2" t="s">
        <v>45</v>
      </c>
      <c r="H441" s="2"/>
      <c r="I441" s="17"/>
      <c r="J441" s="4">
        <v>38200</v>
      </c>
      <c r="K441">
        <v>29</v>
      </c>
    </row>
    <row r="442" spans="2:11" ht="15" thickBot="1">
      <c r="B442" s="2" t="s">
        <v>42</v>
      </c>
      <c r="C442" s="2"/>
      <c r="D442" s="2"/>
      <c r="E442" s="6"/>
      <c r="F442" s="6"/>
      <c r="G442" s="2" t="s">
        <v>45</v>
      </c>
      <c r="H442" s="2"/>
      <c r="I442" s="17"/>
      <c r="J442" s="4">
        <v>38200</v>
      </c>
      <c r="K442">
        <v>29</v>
      </c>
    </row>
    <row r="443" spans="2:11" ht="15" thickBot="1">
      <c r="B443" s="2" t="s">
        <v>44</v>
      </c>
      <c r="C443" s="2"/>
      <c r="D443" s="2"/>
      <c r="E443" s="6"/>
      <c r="F443" s="6"/>
      <c r="G443" s="11">
        <v>16</v>
      </c>
      <c r="H443" t="s">
        <v>153</v>
      </c>
      <c r="I443" s="17"/>
      <c r="J443" s="4">
        <v>38200</v>
      </c>
      <c r="K443">
        <v>29</v>
      </c>
    </row>
    <row r="444" spans="2:11" ht="15" thickBot="1">
      <c r="B444" s="9" t="s">
        <v>58</v>
      </c>
      <c r="C444" s="2"/>
      <c r="D444" s="2"/>
      <c r="E444" s="6"/>
      <c r="F444" s="6"/>
      <c r="G444" s="2" t="s">
        <v>24</v>
      </c>
      <c r="H444" s="2" t="s">
        <v>152</v>
      </c>
      <c r="I444" s="17"/>
      <c r="J444" s="4">
        <v>38200</v>
      </c>
      <c r="K444">
        <v>29</v>
      </c>
    </row>
    <row r="445" spans="2:11" ht="15" thickBot="1">
      <c r="B445" s="2" t="s">
        <v>46</v>
      </c>
      <c r="C445" s="2"/>
      <c r="D445" s="2"/>
      <c r="E445" s="6"/>
      <c r="F445" s="6"/>
      <c r="G445" s="11">
        <v>10</v>
      </c>
      <c r="H445" s="9" t="s">
        <v>151</v>
      </c>
      <c r="I445" s="17"/>
      <c r="J445" s="4">
        <v>38200</v>
      </c>
      <c r="K445">
        <v>29</v>
      </c>
    </row>
    <row r="446" spans="2:11" ht="15" thickBot="1">
      <c r="B446" s="2" t="s">
        <v>16</v>
      </c>
      <c r="C446" s="2"/>
      <c r="D446" s="2"/>
      <c r="E446" s="6"/>
      <c r="F446" s="6"/>
      <c r="G446" s="2" t="s">
        <v>45</v>
      </c>
      <c r="H446" s="2"/>
      <c r="I446" s="17"/>
      <c r="J446" s="4">
        <v>38200</v>
      </c>
      <c r="K446">
        <v>29</v>
      </c>
    </row>
    <row r="447" spans="2:11" ht="15" thickBot="1">
      <c r="B447" s="2" t="s">
        <v>55</v>
      </c>
      <c r="C447" s="2"/>
      <c r="D447" s="2"/>
      <c r="E447" s="6"/>
      <c r="F447" s="6"/>
      <c r="G447" s="2" t="s">
        <v>45</v>
      </c>
      <c r="H447" s="2"/>
      <c r="I447" s="17"/>
      <c r="J447" s="4">
        <v>38200</v>
      </c>
      <c r="K447">
        <v>29</v>
      </c>
    </row>
    <row r="448" spans="2:11" ht="15" thickBot="1">
      <c r="B448" s="2" t="s">
        <v>51</v>
      </c>
      <c r="C448" s="2"/>
      <c r="D448" s="2"/>
      <c r="E448" s="6"/>
      <c r="F448" s="6"/>
      <c r="G448" s="2" t="s">
        <v>76</v>
      </c>
      <c r="H448" s="2" t="s">
        <v>156</v>
      </c>
      <c r="I448" s="17"/>
      <c r="J448" s="4">
        <v>38200</v>
      </c>
      <c r="K448">
        <v>29</v>
      </c>
    </row>
    <row r="449" spans="2:11" ht="15" thickBot="1">
      <c r="B449" s="2" t="s">
        <v>59</v>
      </c>
      <c r="C449" s="2"/>
      <c r="D449" s="2"/>
      <c r="E449" s="6"/>
      <c r="F449" s="6"/>
      <c r="G449" s="2" t="s">
        <v>23</v>
      </c>
      <c r="H449" s="9" t="s">
        <v>151</v>
      </c>
      <c r="I449" s="17"/>
      <c r="J449" s="4">
        <v>38200</v>
      </c>
      <c r="K449">
        <v>29</v>
      </c>
    </row>
    <row r="450" spans="2:11" ht="15" thickBot="1">
      <c r="B450" s="2" t="s">
        <v>27</v>
      </c>
      <c r="C450" s="2" t="s">
        <v>9</v>
      </c>
      <c r="D450" s="2"/>
      <c r="E450" s="3">
        <v>30.1</v>
      </c>
      <c r="F450" s="3">
        <v>9.1999999999999993</v>
      </c>
      <c r="G450" s="2" t="s">
        <v>47</v>
      </c>
      <c r="H450" s="2" t="s">
        <v>145</v>
      </c>
      <c r="I450" s="17"/>
      <c r="J450" s="4">
        <v>38200</v>
      </c>
      <c r="K450">
        <v>29</v>
      </c>
    </row>
    <row r="451" spans="2:11" ht="15" thickBot="1">
      <c r="B451" s="2" t="s">
        <v>33</v>
      </c>
      <c r="C451" s="2"/>
      <c r="D451" s="2"/>
      <c r="E451" s="6"/>
      <c r="F451" s="6"/>
      <c r="G451" s="2" t="s">
        <v>68</v>
      </c>
      <c r="H451" s="2" t="s">
        <v>145</v>
      </c>
      <c r="I451" s="17"/>
      <c r="J451" s="4">
        <v>38200</v>
      </c>
      <c r="K451">
        <v>29</v>
      </c>
    </row>
    <row r="452" spans="2:11" ht="15" thickBot="1">
      <c r="B452" s="2" t="s">
        <v>35</v>
      </c>
      <c r="C452" s="2"/>
      <c r="D452" s="2"/>
      <c r="E452" s="6"/>
      <c r="F452" s="6"/>
      <c r="G452" s="2" t="s">
        <v>77</v>
      </c>
      <c r="H452" s="2" t="s">
        <v>145</v>
      </c>
      <c r="I452" s="17"/>
      <c r="J452" s="4">
        <v>38200</v>
      </c>
      <c r="K452">
        <v>29</v>
      </c>
    </row>
    <row r="453" spans="2:11" ht="15" thickBot="1">
      <c r="B453" s="2" t="s">
        <v>38</v>
      </c>
      <c r="C453" s="2"/>
      <c r="D453" s="2"/>
      <c r="E453" s="6"/>
      <c r="F453" s="6"/>
      <c r="G453" s="2" t="s">
        <v>45</v>
      </c>
      <c r="H453" s="2"/>
      <c r="I453" s="17"/>
      <c r="J453" s="4">
        <v>38200</v>
      </c>
      <c r="K453">
        <v>29</v>
      </c>
    </row>
    <row r="454" spans="2:11" ht="15" thickBot="1">
      <c r="B454" s="2" t="s">
        <v>10</v>
      </c>
      <c r="C454" s="2"/>
      <c r="D454" s="2"/>
      <c r="E454" s="6"/>
      <c r="F454" s="6"/>
      <c r="G454" s="2" t="s">
        <v>45</v>
      </c>
      <c r="H454" s="2"/>
      <c r="I454" s="17"/>
      <c r="J454" s="4">
        <v>38231</v>
      </c>
      <c r="K454">
        <v>30</v>
      </c>
    </row>
    <row r="455" spans="2:11" ht="15" thickBot="1">
      <c r="B455" s="2" t="s">
        <v>41</v>
      </c>
      <c r="C455" s="2"/>
      <c r="D455" s="2"/>
      <c r="E455" s="6"/>
      <c r="F455" s="6"/>
      <c r="G455" s="2" t="s">
        <v>45</v>
      </c>
      <c r="H455" s="2"/>
      <c r="I455" s="17"/>
      <c r="J455" s="4">
        <v>38231</v>
      </c>
      <c r="K455">
        <v>30</v>
      </c>
    </row>
    <row r="456" spans="2:11" ht="15" thickBot="1">
      <c r="B456" s="2" t="s">
        <v>57</v>
      </c>
      <c r="C456" s="2"/>
      <c r="D456" s="2"/>
      <c r="E456" s="6"/>
      <c r="F456" s="6"/>
      <c r="G456" s="2" t="s">
        <v>45</v>
      </c>
      <c r="H456" s="2"/>
      <c r="I456" s="17"/>
      <c r="J456" s="4">
        <v>38231</v>
      </c>
      <c r="K456">
        <v>30</v>
      </c>
    </row>
    <row r="457" spans="2:11" ht="15" thickBot="1">
      <c r="B457" s="2" t="s">
        <v>46</v>
      </c>
      <c r="C457" s="2"/>
      <c r="D457" s="2"/>
      <c r="E457" s="6"/>
      <c r="F457" s="6"/>
      <c r="G457" s="2" t="s">
        <v>45</v>
      </c>
      <c r="H457" s="2"/>
      <c r="I457" s="17"/>
      <c r="J457" s="4">
        <v>38231</v>
      </c>
      <c r="K457">
        <v>30</v>
      </c>
    </row>
    <row r="458" spans="2:11" ht="15" thickBot="1">
      <c r="B458" s="2" t="s">
        <v>14</v>
      </c>
      <c r="C458" s="2"/>
      <c r="D458" s="2"/>
      <c r="E458" s="6"/>
      <c r="F458" s="6"/>
      <c r="G458" s="2" t="s">
        <v>45</v>
      </c>
      <c r="H458" s="2"/>
      <c r="I458" s="17"/>
      <c r="J458" s="4">
        <v>38231</v>
      </c>
      <c r="K458">
        <v>30</v>
      </c>
    </row>
    <row r="459" spans="2:11" ht="15" thickBot="1">
      <c r="B459" s="9" t="s">
        <v>50</v>
      </c>
      <c r="C459" s="2"/>
      <c r="D459" s="2"/>
      <c r="E459" s="6"/>
      <c r="F459" s="6"/>
      <c r="G459" s="2" t="s">
        <v>141</v>
      </c>
      <c r="H459" t="s">
        <v>148</v>
      </c>
      <c r="I459" s="17"/>
      <c r="J459" s="4">
        <v>38231</v>
      </c>
      <c r="K459">
        <v>30</v>
      </c>
    </row>
    <row r="460" spans="2:11" ht="15" thickBot="1">
      <c r="B460" s="2" t="s">
        <v>51</v>
      </c>
      <c r="C460" s="2"/>
      <c r="D460" s="2"/>
      <c r="E460" s="6"/>
      <c r="F460" s="6"/>
      <c r="G460" s="2" t="s">
        <v>45</v>
      </c>
      <c r="H460" s="2"/>
      <c r="I460" s="17"/>
      <c r="J460" s="4">
        <v>38231</v>
      </c>
      <c r="K460">
        <v>30</v>
      </c>
    </row>
    <row r="461" spans="2:11" ht="15" thickBot="1">
      <c r="B461" s="2" t="s">
        <v>39</v>
      </c>
      <c r="C461" s="2"/>
      <c r="D461" s="2"/>
      <c r="E461" s="6"/>
      <c r="F461" s="6"/>
      <c r="G461" s="2" t="s">
        <v>45</v>
      </c>
      <c r="H461" s="2"/>
      <c r="I461" s="17"/>
      <c r="J461" s="4">
        <v>38231</v>
      </c>
      <c r="K461">
        <v>30</v>
      </c>
    </row>
    <row r="462" spans="2:11" ht="15" thickBot="1">
      <c r="B462" s="2" t="s">
        <v>59</v>
      </c>
      <c r="C462" s="2"/>
      <c r="D462" s="2"/>
      <c r="E462" s="6"/>
      <c r="F462" s="6"/>
      <c r="G462" s="2" t="s">
        <v>45</v>
      </c>
      <c r="H462" s="2"/>
      <c r="I462" s="17"/>
      <c r="J462" s="4">
        <v>38231</v>
      </c>
      <c r="K462">
        <v>30</v>
      </c>
    </row>
    <row r="463" spans="2:11" ht="15" thickBot="1">
      <c r="B463" s="2" t="s">
        <v>52</v>
      </c>
      <c r="C463" s="2"/>
      <c r="D463" s="2"/>
      <c r="E463" s="6"/>
      <c r="F463" s="6"/>
      <c r="G463" s="2" t="s">
        <v>45</v>
      </c>
      <c r="H463" s="2"/>
      <c r="I463" s="17"/>
      <c r="J463" s="4">
        <v>38231</v>
      </c>
      <c r="K463">
        <v>30</v>
      </c>
    </row>
    <row r="464" spans="2:11" ht="15" thickBot="1">
      <c r="B464" s="2" t="s">
        <v>29</v>
      </c>
      <c r="C464" s="2"/>
      <c r="D464" s="2"/>
      <c r="E464" s="6"/>
      <c r="F464" s="6"/>
      <c r="G464" s="2" t="s">
        <v>142</v>
      </c>
      <c r="H464" s="2" t="s">
        <v>145</v>
      </c>
      <c r="I464" s="17"/>
      <c r="J464" s="4">
        <v>38231</v>
      </c>
      <c r="K464">
        <v>30</v>
      </c>
    </row>
    <row r="465" spans="2:11" ht="15" thickBot="1">
      <c r="B465" s="2" t="s">
        <v>33</v>
      </c>
      <c r="C465" s="2"/>
      <c r="D465" s="2"/>
      <c r="E465" s="6"/>
      <c r="F465" s="6"/>
      <c r="G465" s="2" t="s">
        <v>23</v>
      </c>
      <c r="H465" t="s">
        <v>148</v>
      </c>
      <c r="I465" s="17"/>
      <c r="J465" s="4">
        <v>38231</v>
      </c>
      <c r="K465">
        <v>30</v>
      </c>
    </row>
    <row r="466" spans="2:11" ht="15" thickBot="1">
      <c r="B466"/>
      <c r="C466" s="2" t="s">
        <v>53</v>
      </c>
      <c r="D466" s="17"/>
      <c r="E466" s="8">
        <v>52.8</v>
      </c>
      <c r="F466" s="8">
        <v>13.4</v>
      </c>
      <c r="J466" s="4">
        <v>38261</v>
      </c>
      <c r="K466">
        <v>31</v>
      </c>
    </row>
    <row r="467" spans="2:11">
      <c r="B467"/>
      <c r="E467" s="8"/>
      <c r="F467" s="8"/>
      <c r="J467" s="4">
        <v>38292</v>
      </c>
      <c r="K467">
        <v>32</v>
      </c>
    </row>
    <row r="468" spans="2:11">
      <c r="B468"/>
      <c r="E468" s="8"/>
      <c r="F468" s="8"/>
      <c r="J468" s="4">
        <v>38322</v>
      </c>
      <c r="K468">
        <v>33</v>
      </c>
    </row>
    <row r="469" spans="2:11">
      <c r="B469"/>
      <c r="E469" s="8"/>
      <c r="F469" s="8"/>
      <c r="J469" s="4">
        <v>38353</v>
      </c>
      <c r="K469">
        <v>34</v>
      </c>
    </row>
    <row r="470" spans="2:11">
      <c r="B470"/>
      <c r="E470" s="8"/>
      <c r="F470" s="8"/>
      <c r="J470" s="4">
        <v>38384</v>
      </c>
      <c r="K470">
        <v>35</v>
      </c>
    </row>
    <row r="471" spans="2:11" ht="15" thickBot="1">
      <c r="B471" s="12" t="s">
        <v>29</v>
      </c>
      <c r="C471" s="2" t="s">
        <v>9</v>
      </c>
      <c r="D471" s="2"/>
      <c r="E471" s="6">
        <v>41.8</v>
      </c>
      <c r="F471" s="6">
        <v>10.4</v>
      </c>
      <c r="G471" s="12">
        <v>147</v>
      </c>
      <c r="H471" s="2" t="s">
        <v>152</v>
      </c>
      <c r="I471" s="21"/>
      <c r="J471" s="4">
        <v>38412</v>
      </c>
      <c r="K471">
        <v>36</v>
      </c>
    </row>
    <row r="472" spans="2:11" ht="15" thickBot="1">
      <c r="B472" s="12" t="s">
        <v>33</v>
      </c>
      <c r="C472" s="2" t="s">
        <v>9</v>
      </c>
      <c r="D472" s="2"/>
      <c r="E472" s="6">
        <v>34.200000000000003</v>
      </c>
      <c r="F472" s="6">
        <v>9</v>
      </c>
      <c r="G472" s="12">
        <v>2.2000000000000002</v>
      </c>
      <c r="H472" s="2" t="s">
        <v>152</v>
      </c>
      <c r="I472" s="21"/>
      <c r="J472" s="4">
        <v>38412</v>
      </c>
      <c r="K472">
        <v>36</v>
      </c>
    </row>
    <row r="473" spans="2:11">
      <c r="H473" s="19" t="s">
        <v>149</v>
      </c>
      <c r="I473">
        <v>19.8</v>
      </c>
      <c r="J473" s="4">
        <v>37786</v>
      </c>
      <c r="K473">
        <v>15</v>
      </c>
    </row>
  </sheetData>
  <autoFilter ref="A1:K473"/>
  <pageMargins left="0.511811024" right="0.511811024" top="0.78740157499999996" bottom="0.78740157499999996" header="0.31496062000000002" footer="0.31496062000000002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150" zoomScaleNormal="150" zoomScalePageLayoutView="150" workbookViewId="0">
      <selection activeCell="E2" sqref="E2:L26"/>
    </sheetView>
  </sheetViews>
  <sheetFormatPr baseColWidth="10" defaultColWidth="8.83203125" defaultRowHeight="14" x14ac:dyDescent="0"/>
  <cols>
    <col min="2" max="2" width="22.5" customWidth="1"/>
    <col min="3" max="3" width="14" customWidth="1"/>
    <col min="4" max="4" width="13.83203125" customWidth="1"/>
  </cols>
  <sheetData>
    <row r="1" spans="1:12">
      <c r="A1" t="s">
        <v>181</v>
      </c>
      <c r="B1" s="29" t="s">
        <v>158</v>
      </c>
      <c r="C1" t="s">
        <v>168</v>
      </c>
      <c r="D1" t="s">
        <v>159</v>
      </c>
      <c r="E1" t="s">
        <v>169</v>
      </c>
      <c r="F1" t="s">
        <v>170</v>
      </c>
      <c r="G1" t="s">
        <v>162</v>
      </c>
      <c r="H1" t="s">
        <v>163</v>
      </c>
      <c r="I1" t="s">
        <v>171</v>
      </c>
      <c r="J1" t="s">
        <v>172</v>
      </c>
      <c r="K1" t="s">
        <v>160</v>
      </c>
      <c r="L1" t="s">
        <v>161</v>
      </c>
    </row>
    <row r="2" spans="1:12">
      <c r="A2" t="s">
        <v>182</v>
      </c>
      <c r="B2" s="29" t="s">
        <v>40</v>
      </c>
      <c r="C2" t="s">
        <v>164</v>
      </c>
      <c r="D2" t="s">
        <v>145</v>
      </c>
      <c r="E2">
        <v>1.06666666666667</v>
      </c>
      <c r="F2">
        <v>54</v>
      </c>
      <c r="G2">
        <v>31.184242424242399</v>
      </c>
      <c r="H2">
        <v>16.6764531494699</v>
      </c>
      <c r="I2">
        <v>20</v>
      </c>
      <c r="J2">
        <v>24.4</v>
      </c>
      <c r="K2">
        <v>22.185714285714301</v>
      </c>
      <c r="L2">
        <v>1.4679107277903201</v>
      </c>
    </row>
    <row r="3" spans="1:12">
      <c r="A3" t="s">
        <v>182</v>
      </c>
      <c r="B3" s="29" t="s">
        <v>54</v>
      </c>
      <c r="C3" t="s">
        <v>164</v>
      </c>
      <c r="D3" t="s">
        <v>145</v>
      </c>
      <c r="E3">
        <v>0</v>
      </c>
      <c r="F3">
        <v>25.5</v>
      </c>
      <c r="G3">
        <v>14.288928571428601</v>
      </c>
      <c r="H3">
        <v>6.45154459101773</v>
      </c>
      <c r="I3">
        <v>19</v>
      </c>
      <c r="J3">
        <v>24.4</v>
      </c>
      <c r="K3">
        <v>21.366666666666699</v>
      </c>
      <c r="L3">
        <v>2.1068143408156899</v>
      </c>
    </row>
    <row r="4" spans="1:12">
      <c r="A4" t="s">
        <v>182</v>
      </c>
      <c r="B4" s="29" t="s">
        <v>10</v>
      </c>
      <c r="C4" t="s">
        <v>165</v>
      </c>
      <c r="D4" t="s">
        <v>145</v>
      </c>
      <c r="E4">
        <v>0</v>
      </c>
      <c r="F4">
        <v>30.4</v>
      </c>
      <c r="G4">
        <v>18.128333333333298</v>
      </c>
      <c r="H4">
        <v>10.911500813362</v>
      </c>
      <c r="I4">
        <v>19.8</v>
      </c>
      <c r="J4">
        <v>23.1</v>
      </c>
      <c r="K4">
        <v>21.78</v>
      </c>
      <c r="L4">
        <v>1.3971399357258401</v>
      </c>
    </row>
    <row r="5" spans="1:12">
      <c r="A5" t="s">
        <v>182</v>
      </c>
      <c r="B5" s="29" t="s">
        <v>41</v>
      </c>
      <c r="C5" t="s">
        <v>145</v>
      </c>
      <c r="D5" t="s">
        <v>145</v>
      </c>
      <c r="E5">
        <v>10.5</v>
      </c>
      <c r="F5">
        <v>26.4</v>
      </c>
      <c r="G5">
        <v>16.914000000000001</v>
      </c>
      <c r="H5">
        <v>6.1781324938132496</v>
      </c>
      <c r="I5">
        <v>21</v>
      </c>
      <c r="J5">
        <v>23.1</v>
      </c>
      <c r="K5">
        <v>22.283333333333299</v>
      </c>
      <c r="L5">
        <v>0.88185410735941305</v>
      </c>
    </row>
    <row r="6" spans="1:12">
      <c r="A6" t="s">
        <v>182</v>
      </c>
      <c r="B6" s="29" t="s">
        <v>57</v>
      </c>
      <c r="C6" t="s">
        <v>166</v>
      </c>
      <c r="D6" t="s">
        <v>144</v>
      </c>
      <c r="E6">
        <v>0</v>
      </c>
      <c r="F6">
        <v>99.6</v>
      </c>
      <c r="G6">
        <v>15.178333333333301</v>
      </c>
      <c r="H6">
        <v>32.046068401599598</v>
      </c>
      <c r="I6">
        <v>19</v>
      </c>
      <c r="J6">
        <v>23</v>
      </c>
      <c r="K6">
        <v>21.066666666666698</v>
      </c>
      <c r="L6">
        <v>1.7189143860782199</v>
      </c>
    </row>
    <row r="7" spans="1:12">
      <c r="A7" t="s">
        <v>182</v>
      </c>
      <c r="B7" s="29" t="s">
        <v>42</v>
      </c>
      <c r="C7" t="s">
        <v>166</v>
      </c>
      <c r="D7" t="s">
        <v>144</v>
      </c>
      <c r="E7">
        <v>0</v>
      </c>
      <c r="F7">
        <v>51.63</v>
      </c>
      <c r="G7">
        <v>12.3375</v>
      </c>
      <c r="H7">
        <v>14.534229112997</v>
      </c>
      <c r="I7">
        <v>19.8</v>
      </c>
      <c r="J7">
        <v>24.4</v>
      </c>
      <c r="K7">
        <v>21.677777777777798</v>
      </c>
      <c r="L7">
        <v>1.6230971765253099</v>
      </c>
    </row>
    <row r="8" spans="1:12">
      <c r="A8" t="s">
        <v>182</v>
      </c>
      <c r="B8" s="29" t="s">
        <v>63</v>
      </c>
      <c r="C8" t="s">
        <v>167</v>
      </c>
      <c r="D8" t="s">
        <v>144</v>
      </c>
      <c r="E8">
        <v>0</v>
      </c>
      <c r="F8">
        <v>33.200000000000003</v>
      </c>
      <c r="G8">
        <v>17.568636363636401</v>
      </c>
      <c r="H8">
        <v>11.984151636830401</v>
      </c>
      <c r="I8">
        <v>19</v>
      </c>
      <c r="J8">
        <v>24.4</v>
      </c>
      <c r="K8">
        <v>21.7222222222222</v>
      </c>
      <c r="L8">
        <v>1.75055546740012</v>
      </c>
    </row>
    <row r="9" spans="1:12">
      <c r="A9" t="s">
        <v>182</v>
      </c>
      <c r="B9" s="29" t="s">
        <v>44</v>
      </c>
      <c r="C9" t="s">
        <v>166</v>
      </c>
      <c r="D9" t="s">
        <v>144</v>
      </c>
      <c r="E9">
        <v>0</v>
      </c>
      <c r="F9">
        <v>31.6</v>
      </c>
      <c r="G9">
        <v>12.8379166666667</v>
      </c>
      <c r="H9">
        <v>9.1140798813337902</v>
      </c>
      <c r="I9">
        <v>19</v>
      </c>
      <c r="J9">
        <v>24.4</v>
      </c>
      <c r="K9">
        <v>21.84</v>
      </c>
      <c r="L9">
        <v>1.89455359737679</v>
      </c>
    </row>
    <row r="10" spans="1:12">
      <c r="A10" t="s">
        <v>182</v>
      </c>
      <c r="B10" s="29" t="s">
        <v>58</v>
      </c>
      <c r="C10" t="s">
        <v>166</v>
      </c>
      <c r="D10" t="s">
        <v>151</v>
      </c>
      <c r="E10">
        <v>0</v>
      </c>
      <c r="F10">
        <v>23.25</v>
      </c>
      <c r="G10">
        <v>12.9981818181818</v>
      </c>
      <c r="H10">
        <v>7.0005640032526202</v>
      </c>
      <c r="I10">
        <v>19.8</v>
      </c>
      <c r="J10">
        <v>24.4</v>
      </c>
      <c r="K10">
        <v>21.4444444444444</v>
      </c>
      <c r="L10">
        <v>1.6210421887717099</v>
      </c>
    </row>
    <row r="11" spans="1:12">
      <c r="A11" t="s">
        <v>182</v>
      </c>
      <c r="B11" s="29" t="s">
        <v>46</v>
      </c>
      <c r="C11" t="s">
        <v>145</v>
      </c>
      <c r="D11" t="s">
        <v>145</v>
      </c>
      <c r="E11">
        <v>4.0999999999999996</v>
      </c>
      <c r="F11">
        <v>25.68</v>
      </c>
      <c r="G11">
        <v>12.1633333333333</v>
      </c>
      <c r="H11">
        <v>7.8985631604741897</v>
      </c>
      <c r="I11">
        <v>20</v>
      </c>
      <c r="J11">
        <v>24.4</v>
      </c>
      <c r="K11">
        <v>22.1</v>
      </c>
      <c r="L11">
        <v>1.5323185047502399</v>
      </c>
    </row>
    <row r="12" spans="1:12">
      <c r="A12" t="s">
        <v>182</v>
      </c>
      <c r="B12" s="29" t="s">
        <v>14</v>
      </c>
      <c r="C12" t="s">
        <v>166</v>
      </c>
      <c r="D12" t="s">
        <v>145</v>
      </c>
      <c r="E12">
        <v>8.58</v>
      </c>
      <c r="F12">
        <v>31.2</v>
      </c>
      <c r="G12">
        <v>16.1220833333333</v>
      </c>
      <c r="H12">
        <v>8.3866776004710193</v>
      </c>
      <c r="I12">
        <v>19</v>
      </c>
      <c r="J12">
        <v>24.4</v>
      </c>
      <c r="K12">
        <v>22.4166666666667</v>
      </c>
      <c r="L12">
        <v>2.0419761670173</v>
      </c>
    </row>
    <row r="13" spans="1:12">
      <c r="A13" t="s">
        <v>182</v>
      </c>
      <c r="B13" s="29" t="s">
        <v>48</v>
      </c>
      <c r="C13" t="s">
        <v>165</v>
      </c>
      <c r="D13" t="s">
        <v>151</v>
      </c>
      <c r="E13">
        <v>3.42</v>
      </c>
      <c r="F13">
        <v>40.5</v>
      </c>
      <c r="G13">
        <v>22.045625000000001</v>
      </c>
      <c r="H13">
        <v>13.387338217643199</v>
      </c>
      <c r="I13">
        <v>20</v>
      </c>
      <c r="J13">
        <v>23.1</v>
      </c>
      <c r="K13">
        <v>21.987500000000001</v>
      </c>
      <c r="L13">
        <v>1.0960155108391501</v>
      </c>
    </row>
    <row r="14" spans="1:12">
      <c r="A14" t="s">
        <v>182</v>
      </c>
      <c r="B14" s="29" t="s">
        <v>49</v>
      </c>
      <c r="C14" t="s">
        <v>145</v>
      </c>
      <c r="D14" t="s">
        <v>151</v>
      </c>
      <c r="E14">
        <v>0</v>
      </c>
      <c r="F14">
        <v>35.4</v>
      </c>
      <c r="G14">
        <v>15.111499999999999</v>
      </c>
      <c r="H14">
        <v>11.5827546737956</v>
      </c>
      <c r="I14">
        <v>19</v>
      </c>
      <c r="J14">
        <v>24.4</v>
      </c>
      <c r="K14">
        <v>21.637499999999999</v>
      </c>
      <c r="L14">
        <v>1.9301646857938599</v>
      </c>
    </row>
    <row r="15" spans="1:12">
      <c r="A15" t="s">
        <v>182</v>
      </c>
      <c r="B15" s="29" t="s">
        <v>16</v>
      </c>
      <c r="C15" t="s">
        <v>166</v>
      </c>
      <c r="D15" t="s">
        <v>145</v>
      </c>
      <c r="E15">
        <v>0</v>
      </c>
      <c r="F15">
        <v>7.86</v>
      </c>
      <c r="G15">
        <v>4.0437096774193604</v>
      </c>
      <c r="H15">
        <v>2.0079143274145301</v>
      </c>
      <c r="I15">
        <v>19</v>
      </c>
      <c r="J15">
        <v>23.1</v>
      </c>
      <c r="K15">
        <v>21.535</v>
      </c>
      <c r="L15">
        <v>1.26002297389248</v>
      </c>
    </row>
    <row r="16" spans="1:12">
      <c r="A16" t="s">
        <v>182</v>
      </c>
      <c r="B16" s="29" t="s">
        <v>55</v>
      </c>
      <c r="C16" t="s">
        <v>164</v>
      </c>
      <c r="D16" t="s">
        <v>145</v>
      </c>
      <c r="E16">
        <v>0</v>
      </c>
      <c r="F16">
        <v>16.8</v>
      </c>
      <c r="G16">
        <v>8.1243589743589695</v>
      </c>
      <c r="H16">
        <v>4.6143328165001796</v>
      </c>
      <c r="I16">
        <v>19</v>
      </c>
      <c r="J16">
        <v>24.4</v>
      </c>
      <c r="K16">
        <v>20.377777777777801</v>
      </c>
      <c r="L16">
        <v>1.35684400025413</v>
      </c>
    </row>
    <row r="17" spans="1:12">
      <c r="A17" t="s">
        <v>182</v>
      </c>
      <c r="B17" s="29" t="s">
        <v>50</v>
      </c>
      <c r="C17" t="s">
        <v>164</v>
      </c>
      <c r="D17" t="s">
        <v>145</v>
      </c>
      <c r="E17">
        <v>0</v>
      </c>
      <c r="F17">
        <v>42</v>
      </c>
      <c r="G17">
        <v>15.6933333333333</v>
      </c>
      <c r="H17">
        <v>10.935315877162999</v>
      </c>
      <c r="I17">
        <v>20</v>
      </c>
      <c r="J17">
        <v>24.4</v>
      </c>
      <c r="K17">
        <v>21.563636363636402</v>
      </c>
      <c r="L17">
        <v>1.51213275030516</v>
      </c>
    </row>
    <row r="18" spans="1:12">
      <c r="A18" t="s">
        <v>182</v>
      </c>
      <c r="B18" s="29" t="s">
        <v>51</v>
      </c>
      <c r="C18" t="s">
        <v>147</v>
      </c>
      <c r="D18" t="s">
        <v>147</v>
      </c>
      <c r="E18">
        <v>15</v>
      </c>
      <c r="F18">
        <v>23</v>
      </c>
      <c r="G18">
        <v>16.914999999999999</v>
      </c>
      <c r="H18">
        <v>3.4693118914274601</v>
      </c>
      <c r="I18">
        <v>21</v>
      </c>
      <c r="J18">
        <v>21</v>
      </c>
      <c r="K18">
        <v>21</v>
      </c>
      <c r="L18">
        <v>0</v>
      </c>
    </row>
    <row r="19" spans="1:12">
      <c r="A19" t="s">
        <v>182</v>
      </c>
      <c r="B19" s="29" t="s">
        <v>39</v>
      </c>
      <c r="C19" t="s">
        <v>145</v>
      </c>
      <c r="D19" t="s">
        <v>146</v>
      </c>
      <c r="E19">
        <v>9.2799999999999994</v>
      </c>
      <c r="F19">
        <v>37</v>
      </c>
      <c r="G19">
        <v>28.815999999999999</v>
      </c>
      <c r="H19">
        <v>11.1495416946169</v>
      </c>
      <c r="I19">
        <v>19</v>
      </c>
      <c r="J19">
        <v>22.2</v>
      </c>
      <c r="K19">
        <v>20.733333333333299</v>
      </c>
      <c r="L19">
        <v>1.61658075373095</v>
      </c>
    </row>
    <row r="20" spans="1:12">
      <c r="A20" t="s">
        <v>182</v>
      </c>
      <c r="B20" s="29" t="s">
        <v>59</v>
      </c>
      <c r="C20" t="s">
        <v>165</v>
      </c>
      <c r="D20" t="s">
        <v>151</v>
      </c>
      <c r="E20">
        <v>8.0950000000000006</v>
      </c>
      <c r="F20">
        <v>27.5</v>
      </c>
      <c r="G20">
        <v>15.811249999999999</v>
      </c>
      <c r="H20">
        <v>7.4644177526692301</v>
      </c>
      <c r="I20">
        <v>19</v>
      </c>
      <c r="J20">
        <v>23.1</v>
      </c>
      <c r="K20">
        <v>20.5625</v>
      </c>
      <c r="L20">
        <v>1.56747066502512</v>
      </c>
    </row>
    <row r="21" spans="1:12">
      <c r="A21" t="s">
        <v>182</v>
      </c>
      <c r="B21" s="29" t="s">
        <v>52</v>
      </c>
      <c r="C21" t="s">
        <v>145</v>
      </c>
      <c r="D21" t="s">
        <v>151</v>
      </c>
      <c r="E21">
        <v>22.22</v>
      </c>
      <c r="F21">
        <v>61</v>
      </c>
      <c r="G21">
        <v>38.582999999999998</v>
      </c>
      <c r="H21">
        <v>15.526329107537199</v>
      </c>
      <c r="I21">
        <v>19</v>
      </c>
      <c r="J21">
        <v>24.4</v>
      </c>
      <c r="K21">
        <v>21.3555555555556</v>
      </c>
      <c r="L21">
        <v>1.83242401691797</v>
      </c>
    </row>
    <row r="22" spans="1:12">
      <c r="A22" t="s">
        <v>182</v>
      </c>
      <c r="B22" s="29" t="s">
        <v>27</v>
      </c>
      <c r="C22" t="s">
        <v>145</v>
      </c>
      <c r="D22" t="s">
        <v>145</v>
      </c>
      <c r="E22">
        <v>0.7</v>
      </c>
      <c r="F22">
        <v>214</v>
      </c>
      <c r="G22">
        <v>65.295416666666696</v>
      </c>
      <c r="H22">
        <v>90.274644216673394</v>
      </c>
      <c r="I22">
        <v>19</v>
      </c>
      <c r="J22">
        <v>24.4</v>
      </c>
      <c r="K22">
        <v>21.3</v>
      </c>
      <c r="L22">
        <v>1.64721988008078</v>
      </c>
    </row>
    <row r="23" spans="1:12">
      <c r="A23" t="s">
        <v>182</v>
      </c>
      <c r="B23" s="29" t="s">
        <v>29</v>
      </c>
      <c r="C23" t="s">
        <v>166</v>
      </c>
      <c r="D23" t="s">
        <v>144</v>
      </c>
      <c r="E23">
        <v>10.4</v>
      </c>
      <c r="F23">
        <v>147</v>
      </c>
      <c r="G23">
        <v>38.6648717948718</v>
      </c>
      <c r="H23">
        <v>25.332434672319799</v>
      </c>
      <c r="I23">
        <v>19.8</v>
      </c>
      <c r="J23">
        <v>24.4</v>
      </c>
      <c r="K23">
        <v>21.6142857142857</v>
      </c>
      <c r="L23">
        <v>1.86049148652408</v>
      </c>
    </row>
    <row r="24" spans="1:12">
      <c r="A24" t="s">
        <v>182</v>
      </c>
      <c r="B24" s="29" t="s">
        <v>33</v>
      </c>
      <c r="C24" t="s">
        <v>166</v>
      </c>
      <c r="D24" t="s">
        <v>145</v>
      </c>
      <c r="E24">
        <v>2.2000000000000002</v>
      </c>
      <c r="F24">
        <v>45.54</v>
      </c>
      <c r="G24">
        <v>26.621363636363601</v>
      </c>
      <c r="H24">
        <v>15.3010493252765</v>
      </c>
      <c r="I24">
        <v>19</v>
      </c>
      <c r="J24">
        <v>23.1</v>
      </c>
      <c r="K24">
        <v>21.38</v>
      </c>
      <c r="L24">
        <v>1.8793615937333601</v>
      </c>
    </row>
    <row r="25" spans="1:12">
      <c r="A25" t="s">
        <v>182</v>
      </c>
      <c r="B25" s="29" t="s">
        <v>35</v>
      </c>
      <c r="C25" t="s">
        <v>165</v>
      </c>
      <c r="D25" t="s">
        <v>145</v>
      </c>
      <c r="E25">
        <v>8.9</v>
      </c>
      <c r="F25">
        <v>250</v>
      </c>
      <c r="G25">
        <v>33.739901960784302</v>
      </c>
      <c r="H25">
        <v>56.543956188202799</v>
      </c>
      <c r="I25">
        <v>19</v>
      </c>
      <c r="J25">
        <v>23.1</v>
      </c>
      <c r="K25">
        <v>21.18</v>
      </c>
      <c r="L25">
        <v>1.43666279968544</v>
      </c>
    </row>
    <row r="26" spans="1:12">
      <c r="A26" t="s">
        <v>182</v>
      </c>
      <c r="B26" s="29" t="s">
        <v>38</v>
      </c>
      <c r="C26" t="s">
        <v>166</v>
      </c>
      <c r="D26" t="s">
        <v>145</v>
      </c>
      <c r="E26">
        <v>0</v>
      </c>
      <c r="F26">
        <v>26.2</v>
      </c>
      <c r="G26">
        <v>5.12214285714286</v>
      </c>
      <c r="H26">
        <v>4.8031928864831102</v>
      </c>
      <c r="I26">
        <v>19</v>
      </c>
      <c r="J26">
        <v>24.4</v>
      </c>
      <c r="K26">
        <v>21.815000000000001</v>
      </c>
      <c r="L26">
        <v>1.56886650332753</v>
      </c>
    </row>
    <row r="27" spans="1:12">
      <c r="B27" s="29"/>
    </row>
    <row r="28" spans="1:12">
      <c r="B28" s="29"/>
    </row>
    <row r="29" spans="1:12">
      <c r="B29" s="29"/>
    </row>
    <row r="30" spans="1:12">
      <c r="B30" s="29"/>
    </row>
    <row r="31" spans="1:12">
      <c r="B31" s="29"/>
    </row>
    <row r="32" spans="1:1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="200" zoomScaleNormal="200" zoomScalePageLayoutView="200" workbookViewId="0">
      <selection activeCell="B5" sqref="B5"/>
    </sheetView>
  </sheetViews>
  <sheetFormatPr baseColWidth="10" defaultColWidth="8.83203125" defaultRowHeight="14" x14ac:dyDescent="0"/>
  <sheetData>
    <row r="1" spans="1:13">
      <c r="B1" t="s">
        <v>173</v>
      </c>
      <c r="C1" t="s">
        <v>174</v>
      </c>
      <c r="D1" t="s">
        <v>175</v>
      </c>
      <c r="E1" t="s">
        <v>176</v>
      </c>
      <c r="F1" t="s">
        <v>183</v>
      </c>
      <c r="G1" t="s">
        <v>184</v>
      </c>
      <c r="I1" t="s">
        <v>185</v>
      </c>
      <c r="J1" t="s">
        <v>186</v>
      </c>
      <c r="K1" t="s">
        <v>187</v>
      </c>
    </row>
    <row r="2" spans="1:13">
      <c r="A2" t="s">
        <v>177</v>
      </c>
      <c r="B2">
        <v>0</v>
      </c>
      <c r="C2">
        <v>250</v>
      </c>
      <c r="D2">
        <v>18.72</v>
      </c>
      <c r="E2">
        <v>26.76</v>
      </c>
      <c r="I2" t="s">
        <v>179</v>
      </c>
      <c r="J2">
        <v>24</v>
      </c>
      <c r="K2">
        <f>J2/SUM(J$2:J$6)*100</f>
        <v>37.5</v>
      </c>
      <c r="L2">
        <f>J2*36</f>
        <v>864</v>
      </c>
      <c r="M2">
        <f>L2/SUM(L$2:L$5)*100</f>
        <v>37.5</v>
      </c>
    </row>
    <row r="3" spans="1:13">
      <c r="A3" t="s">
        <v>178</v>
      </c>
      <c r="B3">
        <v>19</v>
      </c>
      <c r="C3">
        <v>24.4</v>
      </c>
      <c r="D3">
        <v>21.43</v>
      </c>
      <c r="E3">
        <v>1.58</v>
      </c>
      <c r="I3" t="s">
        <v>155</v>
      </c>
      <c r="J3">
        <v>20</v>
      </c>
      <c r="K3">
        <f t="shared" ref="K3:K5" si="0">J3/SUM(J$2:J$6)*100</f>
        <v>31.25</v>
      </c>
      <c r="L3">
        <f t="shared" ref="L3:L5" si="1">J3*36</f>
        <v>720</v>
      </c>
    </row>
    <row r="4" spans="1:13">
      <c r="I4" t="s">
        <v>143</v>
      </c>
      <c r="J4">
        <v>20</v>
      </c>
      <c r="K4">
        <f t="shared" si="0"/>
        <v>31.25</v>
      </c>
      <c r="L4">
        <f t="shared" si="1"/>
        <v>720</v>
      </c>
    </row>
    <row r="5" spans="1:13">
      <c r="I5" t="s">
        <v>180</v>
      </c>
      <c r="J5">
        <v>0</v>
      </c>
      <c r="K5">
        <f t="shared" si="0"/>
        <v>0</v>
      </c>
      <c r="L5">
        <f t="shared" si="1"/>
        <v>0</v>
      </c>
    </row>
    <row r="6" spans="1:13">
      <c r="K6">
        <f>SUM(K2:K5)</f>
        <v>100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Temporario</vt:lpstr>
      <vt:lpstr>Plan2</vt:lpstr>
      <vt:lpstr>Plan3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xxx xxx</cp:lastModifiedBy>
  <dcterms:created xsi:type="dcterms:W3CDTF">2011-08-26T18:31:34Z</dcterms:created>
  <dcterms:modified xsi:type="dcterms:W3CDTF">2019-01-17T03:01:59Z</dcterms:modified>
</cp:coreProperties>
</file>