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ntsl\Vineet\Project\"/>
    </mc:Choice>
  </mc:AlternateContent>
  <xr:revisionPtr revIDLastSave="0" documentId="13_ncr:1_{1B2DB4C4-C285-410C-94B5-3C479CDDF992}" xr6:coauthVersionLast="47" xr6:coauthVersionMax="47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METADATA" sheetId="1" r:id="rId1"/>
    <sheet name="1_RISKY_ASSETS" sheetId="2" r:id="rId2"/>
    <sheet name="2_EXP-RET_VAR-COV_MATRIX" sheetId="3" r:id="rId3"/>
    <sheet name="3_CREATE_PORTFOLIO" sheetId="4" r:id="rId4"/>
    <sheet name="4_OPTIMIZE_PORTFOLIO" sheetId="5" r:id="rId5"/>
    <sheet name="5_ASSET_ALLOCATION" sheetId="6" r:id="rId6"/>
  </sheets>
  <definedNames>
    <definedName name="cipla">'2_EXP-RET_VAR-COV_MATRIX'!$E$4:$E$62</definedName>
    <definedName name="icici">'2_EXP-RET_VAR-COV_MATRIX'!$D$4:$D$62</definedName>
    <definedName name="itc">'2_EXP-RET_VAR-COV_MATRIX'!$B$4:$B$62</definedName>
    <definedName name="solver_adj" localSheetId="4" hidden="1">'4_OPTIMIZE_PORTFOLIO'!$M$4:$M$8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'4_OPTIMIZE_PORTFOLIO'!$M$9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'4_OPTIMIZE_PORTFOLIO'!$M$14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hs1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  <definedName name="tcs">'2_EXP-RET_VAR-COV_MATRIX'!$F$4:$F$62</definedName>
    <definedName name="tm">'2_EXP-RET_VAR-COV_MATRIX'!$C$4:$C$62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3" l="1" a="1"/>
  <c r="Z4" i="3" s="1"/>
  <c r="L4" i="3"/>
  <c r="M14" i="6" a="1"/>
  <c r="M14" i="6" s="1"/>
  <c r="M13" i="6" a="1"/>
  <c r="M13" i="6" s="1"/>
  <c r="M9" i="6"/>
  <c r="M12" i="4" a="1"/>
  <c r="M12" i="4" s="1"/>
  <c r="M11" i="4" a="1"/>
  <c r="M11" i="4" s="1"/>
  <c r="M9" i="5"/>
  <c r="M14" i="5" a="1"/>
  <c r="M14" i="5" s="1"/>
  <c r="N14" i="5" s="1"/>
  <c r="N15" i="5" s="1"/>
  <c r="M13" i="5" a="1"/>
  <c r="M13" i="5" s="1"/>
  <c r="N13" i="5" s="1"/>
  <c r="Z7" i="3" l="1"/>
  <c r="AA5" i="3"/>
  <c r="AC6" i="3"/>
  <c r="Z8" i="3"/>
  <c r="AB6" i="3"/>
  <c r="AD4" i="3"/>
  <c r="AC4" i="3"/>
  <c r="AB5" i="3"/>
  <c r="AB4" i="3"/>
  <c r="AD6" i="3"/>
  <c r="Z5" i="3"/>
  <c r="AD7" i="3"/>
  <c r="Z6" i="3"/>
  <c r="AB7" i="3"/>
  <c r="AD5" i="3"/>
  <c r="AA4" i="3"/>
  <c r="AC8" i="3"/>
  <c r="AB8" i="3"/>
  <c r="AA8" i="3"/>
  <c r="AA6" i="3"/>
  <c r="AC7" i="3"/>
  <c r="AD8" i="3"/>
  <c r="AA7" i="3"/>
  <c r="AC5" i="3"/>
  <c r="M15" i="6"/>
  <c r="N14" i="6"/>
  <c r="N15" i="6" s="1"/>
  <c r="M16" i="6"/>
  <c r="M17" i="6"/>
  <c r="N13" i="6"/>
  <c r="M15" i="5"/>
  <c r="M16" i="5"/>
  <c r="M25" i="6" l="1"/>
  <c r="M22" i="6"/>
  <c r="M26" i="6"/>
  <c r="M24" i="6"/>
  <c r="M23" i="6"/>
  <c r="M21" i="6"/>
  <c r="M27" i="6" l="1"/>
  <c r="N12" i="4"/>
  <c r="N11" i="4"/>
  <c r="P8" i="3"/>
  <c r="O8" i="3"/>
  <c r="N8" i="3"/>
  <c r="M8" i="3"/>
  <c r="L8" i="3"/>
  <c r="P7" i="3"/>
  <c r="O7" i="3"/>
  <c r="N7" i="3"/>
  <c r="M7" i="3"/>
  <c r="L7" i="3"/>
  <c r="P6" i="3"/>
  <c r="O6" i="3"/>
  <c r="N6" i="3"/>
  <c r="M6" i="3"/>
  <c r="L6" i="3"/>
  <c r="P5" i="3"/>
  <c r="O5" i="3"/>
  <c r="N5" i="3"/>
  <c r="M5" i="3"/>
  <c r="L5" i="3"/>
  <c r="P4" i="3"/>
  <c r="O4" i="3"/>
  <c r="N4" i="3"/>
  <c r="M4" i="3"/>
  <c r="I8" i="3"/>
  <c r="I7" i="3"/>
  <c r="I6" i="3"/>
  <c r="I5" i="3"/>
  <c r="I4" i="3"/>
  <c r="Q3" i="2"/>
  <c r="R3" i="2"/>
  <c r="S3" i="2"/>
  <c r="T3" i="2"/>
  <c r="P3" i="2"/>
  <c r="Q2" i="2"/>
  <c r="R2" i="2"/>
  <c r="S2" i="2"/>
  <c r="T2" i="2"/>
  <c r="P2" i="2"/>
  <c r="I4" i="2"/>
  <c r="J4" i="2"/>
  <c r="K4" i="2"/>
  <c r="L4" i="2"/>
  <c r="M4" i="2"/>
  <c r="I5" i="2"/>
  <c r="J5" i="2"/>
  <c r="K5" i="2"/>
  <c r="L5" i="2"/>
  <c r="M5" i="2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I14" i="2"/>
  <c r="J14" i="2"/>
  <c r="K14" i="2"/>
  <c r="L14" i="2"/>
  <c r="M14" i="2"/>
  <c r="I15" i="2"/>
  <c r="J15" i="2"/>
  <c r="K15" i="2"/>
  <c r="L15" i="2"/>
  <c r="M15" i="2"/>
  <c r="I16" i="2"/>
  <c r="J16" i="2"/>
  <c r="K16" i="2"/>
  <c r="L16" i="2"/>
  <c r="M16" i="2"/>
  <c r="I17" i="2"/>
  <c r="J17" i="2"/>
  <c r="K17" i="2"/>
  <c r="L17" i="2"/>
  <c r="M17" i="2"/>
  <c r="I18" i="2"/>
  <c r="J18" i="2"/>
  <c r="K18" i="2"/>
  <c r="L18" i="2"/>
  <c r="M18" i="2"/>
  <c r="I19" i="2"/>
  <c r="J19" i="2"/>
  <c r="K19" i="2"/>
  <c r="L19" i="2"/>
  <c r="M19" i="2"/>
  <c r="I20" i="2"/>
  <c r="J20" i="2"/>
  <c r="K20" i="2"/>
  <c r="L20" i="2"/>
  <c r="M20" i="2"/>
  <c r="I21" i="2"/>
  <c r="J21" i="2"/>
  <c r="K21" i="2"/>
  <c r="L21" i="2"/>
  <c r="M21" i="2"/>
  <c r="I22" i="2"/>
  <c r="J22" i="2"/>
  <c r="K22" i="2"/>
  <c r="L22" i="2"/>
  <c r="M22" i="2"/>
  <c r="I23" i="2"/>
  <c r="J23" i="2"/>
  <c r="K23" i="2"/>
  <c r="L23" i="2"/>
  <c r="M23" i="2"/>
  <c r="I24" i="2"/>
  <c r="J24" i="2"/>
  <c r="K24" i="2"/>
  <c r="L24" i="2"/>
  <c r="M24" i="2"/>
  <c r="I25" i="2"/>
  <c r="J25" i="2"/>
  <c r="K25" i="2"/>
  <c r="L25" i="2"/>
  <c r="M25" i="2"/>
  <c r="I26" i="2"/>
  <c r="J26" i="2"/>
  <c r="K26" i="2"/>
  <c r="L26" i="2"/>
  <c r="M26" i="2"/>
  <c r="I27" i="2"/>
  <c r="J27" i="2"/>
  <c r="K27" i="2"/>
  <c r="L27" i="2"/>
  <c r="M27" i="2"/>
  <c r="I28" i="2"/>
  <c r="J28" i="2"/>
  <c r="K28" i="2"/>
  <c r="L28" i="2"/>
  <c r="M28" i="2"/>
  <c r="I29" i="2"/>
  <c r="J29" i="2"/>
  <c r="K29" i="2"/>
  <c r="L29" i="2"/>
  <c r="M29" i="2"/>
  <c r="I30" i="2"/>
  <c r="J30" i="2"/>
  <c r="K30" i="2"/>
  <c r="L30" i="2"/>
  <c r="M30" i="2"/>
  <c r="I31" i="2"/>
  <c r="J31" i="2"/>
  <c r="K31" i="2"/>
  <c r="L31" i="2"/>
  <c r="M31" i="2"/>
  <c r="I32" i="2"/>
  <c r="J32" i="2"/>
  <c r="K32" i="2"/>
  <c r="L32" i="2"/>
  <c r="M32" i="2"/>
  <c r="I33" i="2"/>
  <c r="J33" i="2"/>
  <c r="K33" i="2"/>
  <c r="L33" i="2"/>
  <c r="M33" i="2"/>
  <c r="I34" i="2"/>
  <c r="J34" i="2"/>
  <c r="K34" i="2"/>
  <c r="L34" i="2"/>
  <c r="M34" i="2"/>
  <c r="I35" i="2"/>
  <c r="J35" i="2"/>
  <c r="K35" i="2"/>
  <c r="L35" i="2"/>
  <c r="M35" i="2"/>
  <c r="I36" i="2"/>
  <c r="J36" i="2"/>
  <c r="K36" i="2"/>
  <c r="L36" i="2"/>
  <c r="M36" i="2"/>
  <c r="I37" i="2"/>
  <c r="J37" i="2"/>
  <c r="K37" i="2"/>
  <c r="L37" i="2"/>
  <c r="M37" i="2"/>
  <c r="I38" i="2"/>
  <c r="J38" i="2"/>
  <c r="K38" i="2"/>
  <c r="L38" i="2"/>
  <c r="M38" i="2"/>
  <c r="I39" i="2"/>
  <c r="J39" i="2"/>
  <c r="K39" i="2"/>
  <c r="L39" i="2"/>
  <c r="M39" i="2"/>
  <c r="I40" i="2"/>
  <c r="J40" i="2"/>
  <c r="K40" i="2"/>
  <c r="L40" i="2"/>
  <c r="M40" i="2"/>
  <c r="I41" i="2"/>
  <c r="J41" i="2"/>
  <c r="K41" i="2"/>
  <c r="L41" i="2"/>
  <c r="M41" i="2"/>
  <c r="I42" i="2"/>
  <c r="J42" i="2"/>
  <c r="K42" i="2"/>
  <c r="L42" i="2"/>
  <c r="M42" i="2"/>
  <c r="I43" i="2"/>
  <c r="J43" i="2"/>
  <c r="K43" i="2"/>
  <c r="L43" i="2"/>
  <c r="M43" i="2"/>
  <c r="I44" i="2"/>
  <c r="J44" i="2"/>
  <c r="K44" i="2"/>
  <c r="L44" i="2"/>
  <c r="M44" i="2"/>
  <c r="I45" i="2"/>
  <c r="J45" i="2"/>
  <c r="K45" i="2"/>
  <c r="L45" i="2"/>
  <c r="M45" i="2"/>
  <c r="I46" i="2"/>
  <c r="J46" i="2"/>
  <c r="K46" i="2"/>
  <c r="L46" i="2"/>
  <c r="M46" i="2"/>
  <c r="I47" i="2"/>
  <c r="J47" i="2"/>
  <c r="K47" i="2"/>
  <c r="L47" i="2"/>
  <c r="M47" i="2"/>
  <c r="I48" i="2"/>
  <c r="J48" i="2"/>
  <c r="K48" i="2"/>
  <c r="L48" i="2"/>
  <c r="M48" i="2"/>
  <c r="I49" i="2"/>
  <c r="J49" i="2"/>
  <c r="K49" i="2"/>
  <c r="L49" i="2"/>
  <c r="M49" i="2"/>
  <c r="I50" i="2"/>
  <c r="J50" i="2"/>
  <c r="K50" i="2"/>
  <c r="L50" i="2"/>
  <c r="M50" i="2"/>
  <c r="I51" i="2"/>
  <c r="J51" i="2"/>
  <c r="K51" i="2"/>
  <c r="L51" i="2"/>
  <c r="M51" i="2"/>
  <c r="I52" i="2"/>
  <c r="J52" i="2"/>
  <c r="K52" i="2"/>
  <c r="L52" i="2"/>
  <c r="M52" i="2"/>
  <c r="I53" i="2"/>
  <c r="J53" i="2"/>
  <c r="K53" i="2"/>
  <c r="L53" i="2"/>
  <c r="M53" i="2"/>
  <c r="I54" i="2"/>
  <c r="J54" i="2"/>
  <c r="K54" i="2"/>
  <c r="L54" i="2"/>
  <c r="M54" i="2"/>
  <c r="I55" i="2"/>
  <c r="J55" i="2"/>
  <c r="K55" i="2"/>
  <c r="L55" i="2"/>
  <c r="M55" i="2"/>
  <c r="I56" i="2"/>
  <c r="J56" i="2"/>
  <c r="K56" i="2"/>
  <c r="L56" i="2"/>
  <c r="M56" i="2"/>
  <c r="I57" i="2"/>
  <c r="J57" i="2"/>
  <c r="K57" i="2"/>
  <c r="L57" i="2"/>
  <c r="M57" i="2"/>
  <c r="I58" i="2"/>
  <c r="J58" i="2"/>
  <c r="K58" i="2"/>
  <c r="L58" i="2"/>
  <c r="M58" i="2"/>
  <c r="I59" i="2"/>
  <c r="J59" i="2"/>
  <c r="K59" i="2"/>
  <c r="L59" i="2"/>
  <c r="M59" i="2"/>
  <c r="I60" i="2"/>
  <c r="J60" i="2"/>
  <c r="K60" i="2"/>
  <c r="L60" i="2"/>
  <c r="M60" i="2"/>
  <c r="I61" i="2"/>
  <c r="J61" i="2"/>
  <c r="K61" i="2"/>
  <c r="L61" i="2"/>
  <c r="M61" i="2"/>
  <c r="J3" i="2"/>
  <c r="K3" i="2"/>
  <c r="L3" i="2"/>
  <c r="M3" i="2"/>
  <c r="I3" i="2"/>
  <c r="W7" i="3" l="1"/>
  <c r="W15" i="3"/>
  <c r="W23" i="3"/>
  <c r="W31" i="3"/>
  <c r="W39" i="3"/>
  <c r="W47" i="3"/>
  <c r="W55" i="3"/>
  <c r="W10" i="3"/>
  <c r="W18" i="3"/>
  <c r="W26" i="3"/>
  <c r="W34" i="3"/>
  <c r="W42" i="3"/>
  <c r="W50" i="3"/>
  <c r="W58" i="3"/>
  <c r="W5" i="3"/>
  <c r="W13" i="3"/>
  <c r="W21" i="3"/>
  <c r="W29" i="3"/>
  <c r="W37" i="3"/>
  <c r="W45" i="3"/>
  <c r="W53" i="3"/>
  <c r="W61" i="3"/>
  <c r="W17" i="3"/>
  <c r="W4" i="3"/>
  <c r="W20" i="3"/>
  <c r="W52" i="3"/>
  <c r="W8" i="3"/>
  <c r="W16" i="3"/>
  <c r="W24" i="3"/>
  <c r="W32" i="3"/>
  <c r="W40" i="3"/>
  <c r="W48" i="3"/>
  <c r="W56" i="3"/>
  <c r="W25" i="3"/>
  <c r="W57" i="3"/>
  <c r="W36" i="3"/>
  <c r="W60" i="3"/>
  <c r="W11" i="3"/>
  <c r="W19" i="3"/>
  <c r="W27" i="3"/>
  <c r="W35" i="3"/>
  <c r="W43" i="3"/>
  <c r="W51" i="3"/>
  <c r="W59" i="3"/>
  <c r="W9" i="3"/>
  <c r="W41" i="3"/>
  <c r="W49" i="3"/>
  <c r="W12" i="3"/>
  <c r="W44" i="3"/>
  <c r="W6" i="3"/>
  <c r="W14" i="3"/>
  <c r="W22" i="3"/>
  <c r="W30" i="3"/>
  <c r="W38" i="3"/>
  <c r="W46" i="3"/>
  <c r="W54" i="3"/>
  <c r="W62" i="3"/>
  <c r="W33" i="3"/>
  <c r="W28" i="3"/>
  <c r="S9" i="3"/>
  <c r="S17" i="3"/>
  <c r="S25" i="3"/>
  <c r="S33" i="3"/>
  <c r="S41" i="3"/>
  <c r="S49" i="3"/>
  <c r="S57" i="3"/>
  <c r="S18" i="3"/>
  <c r="S50" i="3"/>
  <c r="S11" i="3"/>
  <c r="S19" i="3"/>
  <c r="S27" i="3"/>
  <c r="S35" i="3"/>
  <c r="S43" i="3"/>
  <c r="S51" i="3"/>
  <c r="S59" i="3"/>
  <c r="S39" i="3"/>
  <c r="S16" i="3"/>
  <c r="S48" i="3"/>
  <c r="S26" i="3"/>
  <c r="S58" i="3"/>
  <c r="S12" i="3"/>
  <c r="S20" i="3"/>
  <c r="S28" i="3"/>
  <c r="S36" i="3"/>
  <c r="S44" i="3"/>
  <c r="S52" i="3"/>
  <c r="S60" i="3"/>
  <c r="S15" i="3"/>
  <c r="S47" i="3"/>
  <c r="S32" i="3"/>
  <c r="S5" i="3"/>
  <c r="S13" i="3"/>
  <c r="S21" i="3"/>
  <c r="S29" i="3"/>
  <c r="S37" i="3"/>
  <c r="S45" i="3"/>
  <c r="S53" i="3"/>
  <c r="S61" i="3"/>
  <c r="S7" i="3"/>
  <c r="S31" i="3"/>
  <c r="S4" i="3"/>
  <c r="S24" i="3"/>
  <c r="S56" i="3"/>
  <c r="S10" i="3"/>
  <c r="S42" i="3"/>
  <c r="S6" i="3"/>
  <c r="S14" i="3"/>
  <c r="S22" i="3"/>
  <c r="S30" i="3"/>
  <c r="S38" i="3"/>
  <c r="S46" i="3"/>
  <c r="S54" i="3"/>
  <c r="S62" i="3"/>
  <c r="S23" i="3"/>
  <c r="S55" i="3"/>
  <c r="S8" i="3"/>
  <c r="S40" i="3"/>
  <c r="S34" i="3"/>
  <c r="T12" i="3"/>
  <c r="T20" i="3"/>
  <c r="T28" i="3"/>
  <c r="T36" i="3"/>
  <c r="T44" i="3"/>
  <c r="T52" i="3"/>
  <c r="T60" i="3"/>
  <c r="T5" i="3"/>
  <c r="T13" i="3"/>
  <c r="T21" i="3"/>
  <c r="T29" i="3"/>
  <c r="T37" i="3"/>
  <c r="T45" i="3"/>
  <c r="T6" i="3"/>
  <c r="T14" i="3"/>
  <c r="T22" i="3"/>
  <c r="T30" i="3"/>
  <c r="T38" i="3"/>
  <c r="T46" i="3"/>
  <c r="T54" i="3"/>
  <c r="T62" i="3"/>
  <c r="T58" i="3"/>
  <c r="T43" i="3"/>
  <c r="T61" i="3"/>
  <c r="T7" i="3"/>
  <c r="T15" i="3"/>
  <c r="T23" i="3"/>
  <c r="T31" i="3"/>
  <c r="T39" i="3"/>
  <c r="T47" i="3"/>
  <c r="T55" i="3"/>
  <c r="T4" i="3"/>
  <c r="T34" i="3"/>
  <c r="T19" i="3"/>
  <c r="T51" i="3"/>
  <c r="T8" i="3"/>
  <c r="T16" i="3"/>
  <c r="T24" i="3"/>
  <c r="T32" i="3"/>
  <c r="T40" i="3"/>
  <c r="T48" i="3"/>
  <c r="T56" i="3"/>
  <c r="T18" i="3"/>
  <c r="T42" i="3"/>
  <c r="T27" i="3"/>
  <c r="T59" i="3"/>
  <c r="T9" i="3"/>
  <c r="T17" i="3"/>
  <c r="T25" i="3"/>
  <c r="T33" i="3"/>
  <c r="T41" i="3"/>
  <c r="T49" i="3"/>
  <c r="T57" i="3"/>
  <c r="T10" i="3"/>
  <c r="T26" i="3"/>
  <c r="T50" i="3"/>
  <c r="T11" i="3"/>
  <c r="T35" i="3"/>
  <c r="T53" i="3"/>
  <c r="U5" i="3"/>
  <c r="U13" i="3"/>
  <c r="U21" i="3"/>
  <c r="U29" i="3"/>
  <c r="U37" i="3"/>
  <c r="U45" i="3"/>
  <c r="U53" i="3"/>
  <c r="U61" i="3"/>
  <c r="U4" i="3"/>
  <c r="U8" i="3"/>
  <c r="U16" i="3"/>
  <c r="U24" i="3"/>
  <c r="U32" i="3"/>
  <c r="U40" i="3"/>
  <c r="U48" i="3"/>
  <c r="U56" i="3"/>
  <c r="U11" i="3"/>
  <c r="U19" i="3"/>
  <c r="U27" i="3"/>
  <c r="U35" i="3"/>
  <c r="U43" i="3"/>
  <c r="U51" i="3"/>
  <c r="U59" i="3"/>
  <c r="U15" i="3"/>
  <c r="U47" i="3"/>
  <c r="U26" i="3"/>
  <c r="U34" i="3"/>
  <c r="U42" i="3"/>
  <c r="U6" i="3"/>
  <c r="U14" i="3"/>
  <c r="U22" i="3"/>
  <c r="U30" i="3"/>
  <c r="U38" i="3"/>
  <c r="U46" i="3"/>
  <c r="U54" i="3"/>
  <c r="U62" i="3"/>
  <c r="U39" i="3"/>
  <c r="U50" i="3"/>
  <c r="U9" i="3"/>
  <c r="U17" i="3"/>
  <c r="U25" i="3"/>
  <c r="U33" i="3"/>
  <c r="U41" i="3"/>
  <c r="U49" i="3"/>
  <c r="U57" i="3"/>
  <c r="U23" i="3"/>
  <c r="U31" i="3"/>
  <c r="U58" i="3"/>
  <c r="U12" i="3"/>
  <c r="U20" i="3"/>
  <c r="U28" i="3"/>
  <c r="U36" i="3"/>
  <c r="U44" i="3"/>
  <c r="U52" i="3"/>
  <c r="U60" i="3"/>
  <c r="U7" i="3"/>
  <c r="U55" i="3"/>
  <c r="U10" i="3"/>
  <c r="U18" i="3"/>
  <c r="V10" i="3"/>
  <c r="V18" i="3"/>
  <c r="V26" i="3"/>
  <c r="V34" i="3"/>
  <c r="V42" i="3"/>
  <c r="V50" i="3"/>
  <c r="V58" i="3"/>
  <c r="V5" i="3"/>
  <c r="V13" i="3"/>
  <c r="V21" i="3"/>
  <c r="V29" i="3"/>
  <c r="V37" i="3"/>
  <c r="V45" i="3"/>
  <c r="V53" i="3"/>
  <c r="V61" i="3"/>
  <c r="V8" i="3"/>
  <c r="V16" i="3"/>
  <c r="V24" i="3"/>
  <c r="V32" i="3"/>
  <c r="V40" i="3"/>
  <c r="V48" i="3"/>
  <c r="V56" i="3"/>
  <c r="V28" i="3"/>
  <c r="V36" i="3"/>
  <c r="V52" i="3"/>
  <c r="V7" i="3"/>
  <c r="V4" i="3"/>
  <c r="V11" i="3"/>
  <c r="V19" i="3"/>
  <c r="V27" i="3"/>
  <c r="V35" i="3"/>
  <c r="V43" i="3"/>
  <c r="V51" i="3"/>
  <c r="V59" i="3"/>
  <c r="V12" i="3"/>
  <c r="V15" i="3"/>
  <c r="V6" i="3"/>
  <c r="V14" i="3"/>
  <c r="V22" i="3"/>
  <c r="V30" i="3"/>
  <c r="V38" i="3"/>
  <c r="V46" i="3"/>
  <c r="V54" i="3"/>
  <c r="V62" i="3"/>
  <c r="V60" i="3"/>
  <c r="V31" i="3"/>
  <c r="V9" i="3"/>
  <c r="V17" i="3"/>
  <c r="V25" i="3"/>
  <c r="V33" i="3"/>
  <c r="V41" i="3"/>
  <c r="V49" i="3"/>
  <c r="V57" i="3"/>
  <c r="V20" i="3"/>
  <c r="V44" i="3"/>
  <c r="V23" i="3"/>
  <c r="V39" i="3"/>
  <c r="V47" i="3"/>
  <c r="V5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<sst xmlns="http://schemas.openxmlformats.org/spreadsheetml/2006/main" count="204" uniqueCount="51">
  <si>
    <t>Date</t>
  </si>
  <si>
    <t>ITC</t>
  </si>
  <si>
    <t>CLOSING PRICES</t>
  </si>
  <si>
    <t>TATAMOTORS</t>
  </si>
  <si>
    <t>ICICIBANK</t>
  </si>
  <si>
    <t>CIPLA</t>
  </si>
  <si>
    <t>TCS</t>
  </si>
  <si>
    <t>RETURNS</t>
  </si>
  <si>
    <t>Select your particular risky assets. Download the historical price. Calculate the returns.</t>
  </si>
  <si>
    <t>Average Monthly Returns</t>
  </si>
  <si>
    <t>Monthly variance</t>
  </si>
  <si>
    <t>PORTFOLIO WEIGHTS</t>
  </si>
  <si>
    <t>WEIGHTS</t>
  </si>
  <si>
    <t>STOCKS</t>
  </si>
  <si>
    <t>PORTFOLIO CHARACTERISTICS</t>
  </si>
  <si>
    <t>EXPECTED RETURN</t>
  </si>
  <si>
    <t>PORTFOLIO VARIANCE</t>
  </si>
  <si>
    <t>COPY FROM PREVIOUS SHEET</t>
  </si>
  <si>
    <t>mRETURNS</t>
  </si>
  <si>
    <t>mVAR</t>
  </si>
  <si>
    <t>MONTHLY</t>
  </si>
  <si>
    <t>YEARLY</t>
  </si>
  <si>
    <t>VARIANCE-COVARIANCE MATRIX</t>
  </si>
  <si>
    <t>EXPECTED RETURNS</t>
  </si>
  <si>
    <t>SUM OF WEIGHTS</t>
  </si>
  <si>
    <t>OPTIMAL RISKY PORTFOLIO</t>
  </si>
  <si>
    <t>SHARPE RATIO</t>
  </si>
  <si>
    <t>RISK FREE RATE</t>
  </si>
  <si>
    <t>ANNUAL</t>
  </si>
  <si>
    <t>ADDITIONAL INPUTS</t>
  </si>
  <si>
    <t>WEIGHT OF RISKY PORTFOLIO</t>
  </si>
  <si>
    <t>A (RISK AVERSION)</t>
  </si>
  <si>
    <t>PORTFOLIO STANDARD DEVIATION</t>
  </si>
  <si>
    <t>QUESTIONS</t>
  </si>
  <si>
    <t>1. HOW TO CALCULATE THE MINIMUM VARIANCE PORTFOLIO?</t>
  </si>
  <si>
    <t>2. HOW TO CALCULATE THE OPTIMAL RISKY PORTFOLIO?</t>
  </si>
  <si>
    <t>Create your own portfolio</t>
  </si>
  <si>
    <t>Minimum variance portfolio and optimal risky portfolio</t>
  </si>
  <si>
    <t>Asset allocation decision</t>
  </si>
  <si>
    <t>Q1: MINIMIZE THIS</t>
  </si>
  <si>
    <t>Q2: MINIMIZE THIS</t>
  </si>
  <si>
    <t>1. HOW TO ALLOCATE SAVINGS BETWEEN RISK-FREE AND RISKY ASSETS</t>
  </si>
  <si>
    <t>HOW DOES THE PORTFOLIO LOOK?</t>
  </si>
  <si>
    <t>RISK-FREE ASSET</t>
  </si>
  <si>
    <t>TOTAL PORTFOLIO VALUE</t>
  </si>
  <si>
    <t>DATA SOURCE</t>
  </si>
  <si>
    <t>https://finance.yahoo.com/</t>
  </si>
  <si>
    <t>Calculating expected returns and variance-covariance matrix</t>
  </si>
  <si>
    <t>STEPS</t>
  </si>
  <si>
    <t>VAR-COV CALCULATIONS USING COVARIANCE FUNCTION</t>
  </si>
  <si>
    <t>VAR-COV CALCULATIONS USING MMULT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</si>
</sst>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00000_ ;_ * \-#,##0.00000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2" borderId="0" xfId="0" applyFill="1"/>
    <xf numFmtId="43" fontId="0" fillId="0" borderId="0" xfId="1" applyFont="1"/>
    <xf numFmtId="10" fontId="0" fillId="0" borderId="0" xfId="2" applyNumberFormat="1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2" applyNumberFormat="1" applyFont="1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0" xfId="0" applyFill="1"/>
    <xf numFmtId="0" fontId="2" fillId="3" borderId="0" xfId="0" applyFont="1" applyFill="1"/>
    <xf numFmtId="10" fontId="0" fillId="3" borderId="0" xfId="2" applyNumberFormat="1" applyFont="1" applyFill="1"/>
    <xf numFmtId="0" fontId="0" fillId="3" borderId="0" xfId="0" applyFill="1" applyAlignment="1">
      <alignment horizontal="right"/>
    </xf>
    <xf numFmtId="9" fontId="0" fillId="0" borderId="0" xfId="0" applyNumberFormat="1"/>
    <xf numFmtId="10" fontId="2" fillId="3" borderId="0" xfId="2" applyNumberFormat="1" applyFont="1" applyFill="1"/>
    <xf numFmtId="0" fontId="2" fillId="3" borderId="0" xfId="0" applyFont="1" applyFill="1" applyAlignment="1">
      <alignment horizontal="right"/>
    </xf>
    <xf numFmtId="43" fontId="0" fillId="0" borderId="0" xfId="1" applyFont="1" applyAlignment="1">
      <alignment horizontal="right"/>
    </xf>
    <xf numFmtId="0" fontId="2" fillId="3" borderId="0" xfId="0" applyFont="1" applyFill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zoomScale="120" zoomScaleNormal="120" workbookViewId="0">
      <selection activeCell="A6" sqref="A6"/>
    </sheetView>
  </sheetViews>
  <sheetFormatPr defaultRowHeight="15" x14ac:dyDescent="0.25"/>
  <cols>
    <col min="2" max="2" width="73.5703125" bestFit="1" customWidth="1"/>
  </cols>
  <sheetData>
    <row r="2" spans="1:3" x14ac:dyDescent="0.25">
      <c r="A2" t="s">
        <v>48</v>
      </c>
      <c r="C2" t="s">
        <v>45</v>
      </c>
    </row>
    <row r="3" spans="1:3" x14ac:dyDescent="0.25">
      <c r="A3">
        <v>1</v>
      </c>
      <c r="B3" t="s">
        <v>8</v>
      </c>
      <c r="C3" t="s">
        <v>46</v>
      </c>
    </row>
    <row r="4" spans="1:3" x14ac:dyDescent="0.25">
      <c r="A4">
        <v>2</v>
      </c>
      <c r="B4" t="s">
        <v>47</v>
      </c>
    </row>
    <row r="5" spans="1:3" x14ac:dyDescent="0.25">
      <c r="A5">
        <v>3</v>
      </c>
      <c r="B5" t="s">
        <v>36</v>
      </c>
    </row>
    <row r="6" spans="1:3" x14ac:dyDescent="0.25">
      <c r="A6">
        <v>4</v>
      </c>
      <c r="B6" t="s">
        <v>37</v>
      </c>
    </row>
    <row r="7" spans="1:3" x14ac:dyDescent="0.25">
      <c r="A7">
        <v>5</v>
      </c>
      <c r="B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0C60-3F1C-4035-912B-E20907308941}">
  <dimension ref="A1:T62"/>
  <sheetViews>
    <sheetView zoomScale="80" zoomScaleNormal="80" workbookViewId="0">
      <selection activeCell="P3" sqref="P3"/>
    </sheetView>
  </sheetViews>
  <sheetFormatPr defaultRowHeight="15" x14ac:dyDescent="0.25"/>
  <cols>
    <col min="1" max="1" width="14.28515625" bestFit="1" customWidth="1"/>
    <col min="2" max="2" width="10.85546875" style="5" bestFit="1" customWidth="1"/>
    <col min="3" max="3" width="12.5703125" style="5" bestFit="1" customWidth="1"/>
    <col min="4" max="4" width="10.85546875" style="5" bestFit="1" customWidth="1"/>
    <col min="5" max="6" width="11.85546875" style="5" bestFit="1" customWidth="1"/>
    <col min="7" max="7" width="3.140625" style="2" customWidth="1"/>
    <col min="8" max="8" width="10.5703125" bestFit="1" customWidth="1"/>
    <col min="9" max="9" width="7.42578125" style="5" bestFit="1" customWidth="1"/>
    <col min="10" max="10" width="12.5703125" style="5" bestFit="1" customWidth="1"/>
    <col min="11" max="11" width="9.140625" style="5" bestFit="1" customWidth="1"/>
    <col min="12" max="13" width="7.85546875" style="5" bestFit="1" customWidth="1"/>
    <col min="15" max="15" width="23.28515625" customWidth="1"/>
    <col min="16" max="16" width="11.7109375" bestFit="1" customWidth="1"/>
  </cols>
  <sheetData>
    <row r="1" spans="1:20" x14ac:dyDescent="0.25">
      <c r="A1" s="11" t="s">
        <v>2</v>
      </c>
      <c r="B1" s="16"/>
      <c r="C1" s="16"/>
      <c r="D1" s="16"/>
      <c r="E1" s="16"/>
      <c r="F1" s="16"/>
      <c r="H1" s="11" t="s">
        <v>7</v>
      </c>
      <c r="I1" s="16"/>
      <c r="J1" s="16"/>
      <c r="K1" s="16"/>
      <c r="L1" s="16"/>
      <c r="M1" s="16"/>
      <c r="P1" s="16" t="s">
        <v>1</v>
      </c>
      <c r="Q1" s="16" t="s">
        <v>3</v>
      </c>
      <c r="R1" s="16" t="s">
        <v>4</v>
      </c>
      <c r="S1" s="16" t="s">
        <v>5</v>
      </c>
      <c r="T1" s="16" t="s">
        <v>6</v>
      </c>
    </row>
    <row r="2" spans="1:20" x14ac:dyDescent="0.25">
      <c r="A2" t="s">
        <v>0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6</v>
      </c>
      <c r="H2" t="s">
        <v>0</v>
      </c>
      <c r="I2" s="5" t="s">
        <v>1</v>
      </c>
      <c r="J2" s="5" t="s">
        <v>3</v>
      </c>
      <c r="K2" s="5" t="s">
        <v>4</v>
      </c>
      <c r="L2" s="5" t="s">
        <v>5</v>
      </c>
      <c r="M2" s="5" t="s">
        <v>6</v>
      </c>
      <c r="O2" s="18" t="s">
        <v>9</v>
      </c>
      <c r="P2" s="9">
        <f>AVERAGE(I3:I61)</f>
        <v>9.2481328388554027E-3</v>
      </c>
      <c r="Q2" s="9">
        <f t="shared" ref="Q2:T2" si="0">AVERAGE(J3:J61)</f>
        <v>1.3424623284189674E-2</v>
      </c>
      <c r="R2" s="9">
        <f t="shared" si="0"/>
        <v>2.2858256458432973E-2</v>
      </c>
      <c r="S2" s="9">
        <f t="shared" si="0"/>
        <v>1.3482416976589633E-2</v>
      </c>
      <c r="T2" s="9">
        <f t="shared" si="0"/>
        <v>1.8088857031711262E-2</v>
      </c>
    </row>
    <row r="3" spans="1:20" x14ac:dyDescent="0.25">
      <c r="A3" s="1">
        <v>44805</v>
      </c>
      <c r="B3" s="5">
        <v>333.04998799999998</v>
      </c>
      <c r="C3" s="6">
        <v>402.25</v>
      </c>
      <c r="D3" s="5">
        <v>843.90002400000003</v>
      </c>
      <c r="E3" s="5">
        <v>1115.849976</v>
      </c>
      <c r="F3" s="5">
        <v>2997.3000489999999</v>
      </c>
      <c r="H3" s="1">
        <v>44805</v>
      </c>
      <c r="I3" s="7">
        <f>(B3-B4)/B4</f>
        <v>3.9157528861154402E-2</v>
      </c>
      <c r="J3" s="7">
        <f t="shared" ref="J3:M3" si="1">(C3-C4)/C4</f>
        <v>-0.14614732566995553</v>
      </c>
      <c r="K3" s="7">
        <f t="shared" si="1"/>
        <v>-4.320493209646338E-2</v>
      </c>
      <c r="L3" s="7">
        <f t="shared" si="1"/>
        <v>7.9754388224837894E-2</v>
      </c>
      <c r="M3" s="7">
        <f t="shared" si="1"/>
        <v>-6.6596035540666634E-2</v>
      </c>
      <c r="O3" s="11" t="s">
        <v>10</v>
      </c>
      <c r="P3" s="19">
        <f>_xlfn.VAR.S(I3:I61)</f>
        <v>4.6549129492282609E-3</v>
      </c>
      <c r="Q3" s="4">
        <f t="shared" ref="Q3:T3" si="2">_xlfn.VAR.S(J3:J61)</f>
        <v>3.0972942070091897E-2</v>
      </c>
      <c r="R3" s="4">
        <f t="shared" si="2"/>
        <v>9.0052560774580327E-3</v>
      </c>
      <c r="S3" s="4">
        <f t="shared" si="2"/>
        <v>7.2014529903771038E-3</v>
      </c>
      <c r="T3" s="4">
        <f t="shared" si="2"/>
        <v>5.1475914849299286E-3</v>
      </c>
    </row>
    <row r="4" spans="1:20" x14ac:dyDescent="0.25">
      <c r="A4" s="1">
        <v>44774</v>
      </c>
      <c r="B4" s="5">
        <v>320.5</v>
      </c>
      <c r="C4" s="6">
        <v>471.10000600000001</v>
      </c>
      <c r="D4" s="5">
        <v>882.00707999999997</v>
      </c>
      <c r="E4" s="5">
        <v>1033.429443</v>
      </c>
      <c r="F4" s="5">
        <v>3211.1499020000001</v>
      </c>
      <c r="H4" s="1">
        <v>44774</v>
      </c>
      <c r="I4" s="7">
        <f t="shared" ref="I4:I61" si="3">(B4-B5)/B5</f>
        <v>5.758129909577827E-2</v>
      </c>
      <c r="J4" s="7">
        <f t="shared" ref="J4:J61" si="4">(C4-C5)/C5</f>
        <v>4.7820284059337845E-2</v>
      </c>
      <c r="K4" s="7">
        <f t="shared" ref="K4:K61" si="5">(D4-D5)/D5</f>
        <v>8.3923813705725103E-2</v>
      </c>
      <c r="L4" s="7">
        <f t="shared" ref="L4:L61" si="6">(E4-E5)/E5</f>
        <v>6.2461608050466841E-2</v>
      </c>
      <c r="M4" s="7">
        <f t="shared" ref="M4:M61" si="7">(F4-F5)/F5</f>
        <v>-2.4917087880467301E-2</v>
      </c>
    </row>
    <row r="5" spans="1:20" x14ac:dyDescent="0.25">
      <c r="A5" s="1">
        <v>44743</v>
      </c>
      <c r="B5" s="5">
        <v>303.04998799999998</v>
      </c>
      <c r="C5" s="6">
        <v>449.60000600000001</v>
      </c>
      <c r="D5" s="5">
        <v>813.716858</v>
      </c>
      <c r="E5" s="5">
        <v>972.674622</v>
      </c>
      <c r="F5" s="5">
        <v>3293.2070309999999</v>
      </c>
      <c r="H5" s="1">
        <v>44743</v>
      </c>
      <c r="I5" s="7">
        <f t="shared" si="3"/>
        <v>0.10804383180987197</v>
      </c>
      <c r="J5" s="7">
        <f t="shared" si="4"/>
        <v>9.1792178488358828E-2</v>
      </c>
      <c r="K5" s="7">
        <f t="shared" si="5"/>
        <v>0.15752252607463912</v>
      </c>
      <c r="L5" s="7">
        <f t="shared" si="6"/>
        <v>6.5634518167020622E-2</v>
      </c>
      <c r="M5" s="7">
        <f t="shared" si="7"/>
        <v>1.0651608103610065E-2</v>
      </c>
    </row>
    <row r="6" spans="1:20" x14ac:dyDescent="0.25">
      <c r="A6" s="1">
        <v>44713</v>
      </c>
      <c r="B6" s="5">
        <v>273.5</v>
      </c>
      <c r="C6" s="6">
        <v>411.79998799999998</v>
      </c>
      <c r="D6" s="5">
        <v>702.98144500000001</v>
      </c>
      <c r="E6" s="5">
        <v>912.76568599999996</v>
      </c>
      <c r="F6" s="5">
        <v>3258.498779</v>
      </c>
      <c r="H6" s="1">
        <v>44713</v>
      </c>
      <c r="I6" s="7">
        <f t="shared" si="3"/>
        <v>3.4233737981915528E-2</v>
      </c>
      <c r="J6" s="7">
        <f t="shared" si="4"/>
        <v>-7.1581559821843582E-2</v>
      </c>
      <c r="K6" s="7">
        <f t="shared" si="5"/>
        <v>-6.0636166272428509E-2</v>
      </c>
      <c r="L6" s="7">
        <f t="shared" si="6"/>
        <v>-7.6287782932389636E-2</v>
      </c>
      <c r="M6" s="7">
        <f t="shared" si="7"/>
        <v>-2.2364775509258042E-2</v>
      </c>
    </row>
    <row r="7" spans="1:20" x14ac:dyDescent="0.25">
      <c r="A7" s="1">
        <v>44682</v>
      </c>
      <c r="B7" s="5">
        <v>264.44699100000003</v>
      </c>
      <c r="C7" s="6">
        <v>443.54998799999998</v>
      </c>
      <c r="D7" s="5">
        <v>748.35906999999997</v>
      </c>
      <c r="E7" s="5">
        <v>988.14941399999998</v>
      </c>
      <c r="F7" s="5">
        <v>3333.0415039999998</v>
      </c>
      <c r="H7" s="1">
        <v>44682</v>
      </c>
      <c r="I7" s="7">
        <f t="shared" si="3"/>
        <v>4.2766376282204747E-2</v>
      </c>
      <c r="J7" s="7">
        <f t="shared" si="4"/>
        <v>1.3596850819055924E-2</v>
      </c>
      <c r="K7" s="7">
        <f t="shared" si="5"/>
        <v>1.2848039910517514E-2</v>
      </c>
      <c r="L7" s="7">
        <f t="shared" si="6"/>
        <v>1.19751152636909E-2</v>
      </c>
      <c r="M7" s="7">
        <f t="shared" si="7"/>
        <v>-5.1413863378519851E-2</v>
      </c>
    </row>
    <row r="8" spans="1:20" x14ac:dyDescent="0.25">
      <c r="A8" s="1">
        <v>44652</v>
      </c>
      <c r="B8" s="5">
        <v>253.60137900000001</v>
      </c>
      <c r="C8" s="6">
        <v>437.60000600000001</v>
      </c>
      <c r="D8" s="5">
        <v>738.86608899999999</v>
      </c>
      <c r="E8" s="5">
        <v>976.45623799999998</v>
      </c>
      <c r="F8" s="5">
        <v>3513.6940920000002</v>
      </c>
      <c r="H8" s="1">
        <v>44652</v>
      </c>
      <c r="I8" s="7">
        <f t="shared" si="3"/>
        <v>3.5507650067200525E-2</v>
      </c>
      <c r="J8" s="7">
        <f t="shared" si="4"/>
        <v>8.8760945244956944E-3</v>
      </c>
      <c r="K8" s="7">
        <f t="shared" si="5"/>
        <v>1.7800948901259189E-2</v>
      </c>
      <c r="L8" s="7">
        <f t="shared" si="6"/>
        <v>-3.619662285296197E-2</v>
      </c>
      <c r="M8" s="7">
        <f t="shared" si="7"/>
        <v>-5.1671829616056555E-2</v>
      </c>
    </row>
    <row r="9" spans="1:20" x14ac:dyDescent="0.25">
      <c r="A9" s="1">
        <v>44621</v>
      </c>
      <c r="B9" s="5">
        <v>244.90536499999999</v>
      </c>
      <c r="C9" s="6">
        <v>433.75</v>
      </c>
      <c r="D9" s="5">
        <v>725.94360400000005</v>
      </c>
      <c r="E9" s="5">
        <v>1013.128052</v>
      </c>
      <c r="F9" s="5">
        <v>3705.1457519999999</v>
      </c>
      <c r="H9" s="1">
        <v>44621</v>
      </c>
      <c r="I9" s="7">
        <f t="shared" si="3"/>
        <v>0.18805586813903002</v>
      </c>
      <c r="J9" s="7">
        <f t="shared" si="4"/>
        <v>-4.4708707271235486E-2</v>
      </c>
      <c r="K9" s="7">
        <f t="shared" si="5"/>
        <v>-1.6695863022287736E-2</v>
      </c>
      <c r="L9" s="7">
        <f t="shared" si="6"/>
        <v>0.10053508161350218</v>
      </c>
      <c r="M9" s="7">
        <f t="shared" si="7"/>
        <v>5.2262138451740631E-2</v>
      </c>
    </row>
    <row r="10" spans="1:20" x14ac:dyDescent="0.25">
      <c r="A10" s="1">
        <v>44593</v>
      </c>
      <c r="B10" s="5">
        <v>206.13960299999999</v>
      </c>
      <c r="C10" s="6">
        <v>454.04998799999998</v>
      </c>
      <c r="D10" s="5">
        <v>738.26965299999995</v>
      </c>
      <c r="E10" s="5">
        <v>920.57769800000005</v>
      </c>
      <c r="F10" s="5">
        <v>3521.124268</v>
      </c>
      <c r="H10" s="1">
        <v>44593</v>
      </c>
      <c r="I10" s="7">
        <f t="shared" si="3"/>
        <v>-1.9754719466423008E-2</v>
      </c>
      <c r="J10" s="7">
        <f t="shared" si="4"/>
        <v>-0.12303237469821346</v>
      </c>
      <c r="K10" s="7">
        <f t="shared" si="5"/>
        <v>-5.8443214814574464E-2</v>
      </c>
      <c r="L10" s="7">
        <f t="shared" si="6"/>
        <v>-2.1111139696104977E-2</v>
      </c>
      <c r="M10" s="7">
        <f t="shared" si="7"/>
        <v>-4.7053757604182102E-2</v>
      </c>
    </row>
    <row r="11" spans="1:20" x14ac:dyDescent="0.25">
      <c r="A11" s="1">
        <v>44562</v>
      </c>
      <c r="B11" s="5">
        <v>210.29390000000001</v>
      </c>
      <c r="C11" s="6">
        <v>517.75</v>
      </c>
      <c r="D11" s="5">
        <v>784.09466599999996</v>
      </c>
      <c r="E11" s="5">
        <v>940.43127400000003</v>
      </c>
      <c r="F11" s="5">
        <v>3694.9873050000001</v>
      </c>
      <c r="H11" s="1">
        <v>44562</v>
      </c>
      <c r="I11" s="7">
        <f t="shared" si="3"/>
        <v>9.8601513933286641E-3</v>
      </c>
      <c r="J11" s="7">
        <f t="shared" si="4"/>
        <v>7.3279449501817376E-2</v>
      </c>
      <c r="K11" s="7">
        <f t="shared" si="5"/>
        <v>6.5729844299194887E-2</v>
      </c>
      <c r="L11" s="7">
        <f t="shared" si="6"/>
        <v>9.5333377064874426E-4</v>
      </c>
      <c r="M11" s="7">
        <f t="shared" si="7"/>
        <v>-5.6183710790174096E-4</v>
      </c>
    </row>
    <row r="12" spans="1:20" x14ac:dyDescent="0.25">
      <c r="A12" s="1">
        <v>44531</v>
      </c>
      <c r="B12" s="5">
        <v>208.24061599999999</v>
      </c>
      <c r="C12" s="6">
        <v>482.39999399999999</v>
      </c>
      <c r="D12" s="5">
        <v>735.73492399999998</v>
      </c>
      <c r="E12" s="5">
        <v>939.53558299999997</v>
      </c>
      <c r="F12" s="5">
        <v>3697.064453</v>
      </c>
      <c r="H12" s="1">
        <v>44531</v>
      </c>
      <c r="I12" s="7">
        <f t="shared" si="3"/>
        <v>-1.4017636276490693E-2</v>
      </c>
      <c r="J12" s="7">
        <f t="shared" si="4"/>
        <v>5.1897051218093494E-2</v>
      </c>
      <c r="K12" s="7">
        <f t="shared" si="5"/>
        <v>3.6116864519518559E-2</v>
      </c>
      <c r="L12" s="7">
        <f t="shared" si="6"/>
        <v>-2.8003691459749881E-2</v>
      </c>
      <c r="M12" s="7">
        <f t="shared" si="7"/>
        <v>5.9277806420296168E-2</v>
      </c>
    </row>
    <row r="13" spans="1:20" x14ac:dyDescent="0.25">
      <c r="A13" s="1">
        <v>44501</v>
      </c>
      <c r="B13" s="5">
        <v>211.20115699999999</v>
      </c>
      <c r="C13" s="6">
        <v>458.60000600000001</v>
      </c>
      <c r="D13" s="5">
        <v>710.08874500000002</v>
      </c>
      <c r="E13" s="5">
        <v>966.60406499999999</v>
      </c>
      <c r="F13" s="5">
        <v>3490.1745609999998</v>
      </c>
      <c r="H13" s="1">
        <v>44501</v>
      </c>
      <c r="I13" s="7">
        <f t="shared" si="3"/>
        <v>-9.1845973560311656E-3</v>
      </c>
      <c r="J13" s="7">
        <f t="shared" si="4"/>
        <v>-5.1891679506511995E-2</v>
      </c>
      <c r="K13" s="7">
        <f t="shared" si="5"/>
        <v>-0.10934483723664867</v>
      </c>
      <c r="L13" s="7">
        <f t="shared" si="6"/>
        <v>7.3200359290336442E-2</v>
      </c>
      <c r="M13" s="7">
        <f t="shared" si="7"/>
        <v>4.0665563033717309E-2</v>
      </c>
    </row>
    <row r="14" spans="1:20" x14ac:dyDescent="0.25">
      <c r="A14" s="1">
        <v>44470</v>
      </c>
      <c r="B14" s="5">
        <v>213.15893600000001</v>
      </c>
      <c r="C14" s="6">
        <v>483.70001200000002</v>
      </c>
      <c r="D14" s="5">
        <v>797.265625</v>
      </c>
      <c r="E14" s="5">
        <v>900.67437700000005</v>
      </c>
      <c r="F14" s="5">
        <v>3353.7907709999999</v>
      </c>
      <c r="H14" s="1">
        <v>44470</v>
      </c>
      <c r="I14" s="7">
        <f t="shared" si="3"/>
        <v>-5.4838008464749129E-2</v>
      </c>
      <c r="J14" s="7">
        <f t="shared" si="4"/>
        <v>0.45102745850858034</v>
      </c>
      <c r="K14" s="7">
        <f t="shared" si="5"/>
        <v>0.14439607324055637</v>
      </c>
      <c r="L14" s="7">
        <f t="shared" si="6"/>
        <v>-7.9812928237268224E-2</v>
      </c>
      <c r="M14" s="7">
        <f t="shared" si="7"/>
        <v>-0.10006494788875893</v>
      </c>
    </row>
    <row r="15" spans="1:20" x14ac:dyDescent="0.25">
      <c r="A15" s="1">
        <v>44440</v>
      </c>
      <c r="B15" s="5">
        <v>225.526352</v>
      </c>
      <c r="C15" s="6">
        <v>333.35000600000001</v>
      </c>
      <c r="D15" s="5">
        <v>696.66931199999999</v>
      </c>
      <c r="E15" s="5">
        <v>978.79486099999997</v>
      </c>
      <c r="F15" s="5">
        <v>3726.703125</v>
      </c>
      <c r="H15" s="1">
        <v>44440</v>
      </c>
      <c r="I15" s="7">
        <f t="shared" si="3"/>
        <v>0.11760527048831472</v>
      </c>
      <c r="J15" s="7">
        <f t="shared" si="4"/>
        <v>0.16028548528863854</v>
      </c>
      <c r="K15" s="7">
        <f t="shared" si="5"/>
        <v>-2.5311169090481551E-2</v>
      </c>
      <c r="L15" s="7">
        <f t="shared" si="6"/>
        <v>4.3443930872295346E-2</v>
      </c>
      <c r="M15" s="7">
        <f t="shared" si="7"/>
        <v>-2.8785699894549391E-3</v>
      </c>
    </row>
    <row r="16" spans="1:20" x14ac:dyDescent="0.25">
      <c r="A16" s="1">
        <v>44409</v>
      </c>
      <c r="B16" s="5">
        <v>201.79428100000001</v>
      </c>
      <c r="C16" s="6">
        <v>287.29998799999998</v>
      </c>
      <c r="D16" s="5">
        <v>714.76074200000005</v>
      </c>
      <c r="E16" s="5">
        <v>938.04260299999999</v>
      </c>
      <c r="F16" s="5">
        <v>3737.4616700000001</v>
      </c>
      <c r="H16" s="1">
        <v>44409</v>
      </c>
      <c r="I16" s="7">
        <f t="shared" si="3"/>
        <v>3.0983153063698272E-2</v>
      </c>
      <c r="J16" s="7">
        <f t="shared" si="4"/>
        <v>-2.26229757731734E-2</v>
      </c>
      <c r="K16" s="7">
        <f t="shared" si="5"/>
        <v>5.6637931080361394E-2</v>
      </c>
      <c r="L16" s="7">
        <f t="shared" si="6"/>
        <v>3.0161445312892426E-2</v>
      </c>
      <c r="M16" s="7">
        <f t="shared" si="7"/>
        <v>0.19803412658623931</v>
      </c>
    </row>
    <row r="17" spans="1:13" x14ac:dyDescent="0.25">
      <c r="A17" s="1">
        <v>44378</v>
      </c>
      <c r="B17" s="5">
        <v>195.72995</v>
      </c>
      <c r="C17" s="6">
        <v>293.95001200000002</v>
      </c>
      <c r="D17" s="5">
        <v>676.44812000000002</v>
      </c>
      <c r="E17" s="5">
        <v>910.57824700000003</v>
      </c>
      <c r="F17" s="5">
        <v>3119.6621089999999</v>
      </c>
      <c r="H17" s="1">
        <v>44378</v>
      </c>
      <c r="I17" s="7">
        <f t="shared" si="3"/>
        <v>3.9220294365050777E-2</v>
      </c>
      <c r="J17" s="7">
        <f t="shared" si="4"/>
        <v>-0.1344228303694435</v>
      </c>
      <c r="K17" s="7">
        <f t="shared" si="5"/>
        <v>8.1787930198566117E-2</v>
      </c>
      <c r="L17" s="7">
        <f t="shared" si="6"/>
        <v>-5.3349179505835023E-2</v>
      </c>
      <c r="M17" s="7">
        <f t="shared" si="7"/>
        <v>-5.3291462871310633E-2</v>
      </c>
    </row>
    <row r="18" spans="1:13" x14ac:dyDescent="0.25">
      <c r="A18" s="1">
        <v>44348</v>
      </c>
      <c r="B18" s="5">
        <v>188.34307899999999</v>
      </c>
      <c r="C18" s="6">
        <v>339.60000600000001</v>
      </c>
      <c r="D18" s="5">
        <v>625.30566399999998</v>
      </c>
      <c r="E18" s="5">
        <v>961.89453100000003</v>
      </c>
      <c r="F18" s="5">
        <v>3295.2719729999999</v>
      </c>
      <c r="H18" s="1">
        <v>44348</v>
      </c>
      <c r="I18" s="7">
        <f t="shared" si="3"/>
        <v>-6.4173643284516038E-2</v>
      </c>
      <c r="J18" s="7">
        <f t="shared" si="4"/>
        <v>6.5411783529411793E-2</v>
      </c>
      <c r="K18" s="7">
        <f t="shared" si="5"/>
        <v>-4.8057318457018036E-2</v>
      </c>
      <c r="L18" s="7">
        <f t="shared" si="6"/>
        <v>2.3753179915031113E-2</v>
      </c>
      <c r="M18" s="7">
        <f t="shared" si="7"/>
        <v>6.4247007725465183E-2</v>
      </c>
    </row>
    <row r="19" spans="1:13" x14ac:dyDescent="0.25">
      <c r="A19" s="1">
        <v>44317</v>
      </c>
      <c r="B19" s="5">
        <v>201.25857500000001</v>
      </c>
      <c r="C19" s="6">
        <v>318.75</v>
      </c>
      <c r="D19" s="5">
        <v>656.87323000000004</v>
      </c>
      <c r="E19" s="5">
        <v>939.57659899999999</v>
      </c>
      <c r="F19" s="5">
        <v>3096.3413089999999</v>
      </c>
      <c r="H19" s="1">
        <v>44317</v>
      </c>
      <c r="I19" s="7">
        <f t="shared" si="3"/>
        <v>6.9101616756462939E-2</v>
      </c>
      <c r="J19" s="7">
        <f t="shared" si="4"/>
        <v>8.4737088622009391E-2</v>
      </c>
      <c r="K19" s="7">
        <f t="shared" si="5"/>
        <v>0.10366369769144831</v>
      </c>
      <c r="L19" s="7">
        <f t="shared" si="6"/>
        <v>4.2840676720209019E-2</v>
      </c>
      <c r="M19" s="7">
        <f t="shared" si="7"/>
        <v>4.0683144938267683E-2</v>
      </c>
    </row>
    <row r="20" spans="1:13" x14ac:dyDescent="0.25">
      <c r="A20" s="1">
        <v>44287</v>
      </c>
      <c r="B20" s="5">
        <v>188.25018299999999</v>
      </c>
      <c r="C20" s="6">
        <v>293.85000600000001</v>
      </c>
      <c r="D20" s="5">
        <v>595.17517099999998</v>
      </c>
      <c r="E20" s="5">
        <v>900.97808799999996</v>
      </c>
      <c r="F20" s="5">
        <v>2975.296875</v>
      </c>
      <c r="H20" s="1">
        <v>44287</v>
      </c>
      <c r="I20" s="7">
        <f t="shared" si="3"/>
        <v>-7.2768829569225035E-2</v>
      </c>
      <c r="J20" s="7">
        <f t="shared" si="4"/>
        <v>-2.6341889715383215E-2</v>
      </c>
      <c r="K20" s="7">
        <f t="shared" si="5"/>
        <v>3.1609754840800509E-2</v>
      </c>
      <c r="L20" s="7">
        <f t="shared" si="6"/>
        <v>0.11685681765176596</v>
      </c>
      <c r="M20" s="7">
        <f t="shared" si="7"/>
        <v>-4.4747292807998565E-2</v>
      </c>
    </row>
    <row r="21" spans="1:13" x14ac:dyDescent="0.25">
      <c r="A21" s="1">
        <v>44256</v>
      </c>
      <c r="B21" s="5">
        <v>203.024002</v>
      </c>
      <c r="C21" s="6">
        <v>301.79998799999998</v>
      </c>
      <c r="D21" s="5">
        <v>576.93829300000004</v>
      </c>
      <c r="E21" s="5">
        <v>806.70867899999996</v>
      </c>
      <c r="F21" s="5">
        <v>3114.669922</v>
      </c>
      <c r="H21" s="1">
        <v>44256</v>
      </c>
      <c r="I21" s="7">
        <f t="shared" si="3"/>
        <v>9.7272186041982803E-2</v>
      </c>
      <c r="J21" s="7">
        <f t="shared" si="4"/>
        <v>-6.5490085815510135E-2</v>
      </c>
      <c r="K21" s="7">
        <f t="shared" si="5"/>
        <v>-2.6181623538482034E-2</v>
      </c>
      <c r="L21" s="7">
        <f t="shared" si="6"/>
        <v>3.5639413205139019E-2</v>
      </c>
      <c r="M21" s="7">
        <f t="shared" si="7"/>
        <v>9.7968502117918466E-2</v>
      </c>
    </row>
    <row r="22" spans="1:13" x14ac:dyDescent="0.25">
      <c r="A22" s="1">
        <v>44228</v>
      </c>
      <c r="B22" s="5">
        <v>185.02610799999999</v>
      </c>
      <c r="C22" s="6">
        <v>322.95001200000002</v>
      </c>
      <c r="D22" s="5">
        <v>592.44958499999996</v>
      </c>
      <c r="E22" s="5">
        <v>778.94744900000001</v>
      </c>
      <c r="F22" s="5">
        <v>2836.7570799999999</v>
      </c>
      <c r="H22" s="1">
        <v>44228</v>
      </c>
      <c r="I22" s="7">
        <f t="shared" si="3"/>
        <v>2.9520682685667018E-3</v>
      </c>
      <c r="J22" s="7">
        <f t="shared" si="4"/>
        <v>0.22934905690069018</v>
      </c>
      <c r="K22" s="7">
        <f t="shared" si="5"/>
        <v>0.11312847299685293</v>
      </c>
      <c r="L22" s="7">
        <f t="shared" si="6"/>
        <v>-4.703969622577174E-2</v>
      </c>
      <c r="M22" s="7">
        <f t="shared" si="7"/>
        <v>-6.7990487538592242E-2</v>
      </c>
    </row>
    <row r="23" spans="1:13" x14ac:dyDescent="0.25">
      <c r="A23" s="1">
        <v>44197</v>
      </c>
      <c r="B23" s="5">
        <v>184.481506</v>
      </c>
      <c r="C23" s="6">
        <v>262.70001200000002</v>
      </c>
      <c r="D23" s="5">
        <v>532.23828100000003</v>
      </c>
      <c r="E23" s="5">
        <v>817.39758300000005</v>
      </c>
      <c r="F23" s="5">
        <v>3043.6997070000002</v>
      </c>
      <c r="H23" s="1">
        <v>44197</v>
      </c>
      <c r="I23" s="7">
        <f t="shared" si="3"/>
        <v>-2.7511915609767144E-2</v>
      </c>
      <c r="J23" s="7">
        <f t="shared" si="4"/>
        <v>0.42888225959590126</v>
      </c>
      <c r="K23" s="7">
        <f t="shared" si="5"/>
        <v>3.6445762808944649E-3</v>
      </c>
      <c r="L23" s="7">
        <f t="shared" si="6"/>
        <v>7.2565991642021214E-3</v>
      </c>
      <c r="M23" s="7">
        <f t="shared" si="7"/>
        <v>8.6839541072548918E-2</v>
      </c>
    </row>
    <row r="24" spans="1:13" x14ac:dyDescent="0.25">
      <c r="A24" s="1">
        <v>44166</v>
      </c>
      <c r="B24" s="5">
        <v>189.70053100000001</v>
      </c>
      <c r="C24" s="6">
        <v>183.85000600000001</v>
      </c>
      <c r="D24" s="5">
        <v>530.30554199999995</v>
      </c>
      <c r="E24" s="5">
        <v>811.50878899999998</v>
      </c>
      <c r="F24" s="5">
        <v>2800.5051269999999</v>
      </c>
      <c r="H24" s="1">
        <v>44166</v>
      </c>
      <c r="I24" s="7">
        <f t="shared" si="3"/>
        <v>7.9266749247125387E-2</v>
      </c>
      <c r="J24" s="7">
        <f t="shared" si="4"/>
        <v>1.9406708530966169E-2</v>
      </c>
      <c r="K24" s="7">
        <f t="shared" si="5"/>
        <v>0.13034746626694627</v>
      </c>
      <c r="L24" s="7">
        <f t="shared" si="6"/>
        <v>9.9718457100521463E-2</v>
      </c>
      <c r="M24" s="7">
        <f t="shared" si="7"/>
        <v>6.8329738368700529E-2</v>
      </c>
    </row>
    <row r="25" spans="1:13" x14ac:dyDescent="0.25">
      <c r="A25" s="1">
        <v>44136</v>
      </c>
      <c r="B25" s="5">
        <v>175.76797500000001</v>
      </c>
      <c r="C25" s="6">
        <v>180.35000600000001</v>
      </c>
      <c r="D25" s="5">
        <v>469.15267899999998</v>
      </c>
      <c r="E25" s="5">
        <v>737.92413299999998</v>
      </c>
      <c r="F25" s="5">
        <v>2621.3864749999998</v>
      </c>
      <c r="H25" s="1">
        <v>44136</v>
      </c>
      <c r="I25" s="7">
        <f t="shared" si="3"/>
        <v>0.17186076472286299</v>
      </c>
      <c r="J25" s="7">
        <f t="shared" si="4"/>
        <v>0.35959302041129393</v>
      </c>
      <c r="K25" s="7">
        <f t="shared" si="5"/>
        <v>0.20567997875733271</v>
      </c>
      <c r="L25" s="7">
        <f t="shared" si="6"/>
        <v>-1.1795938279074093E-2</v>
      </c>
      <c r="M25" s="7">
        <f t="shared" si="7"/>
        <v>9.8409944104353424E-3</v>
      </c>
    </row>
    <row r="26" spans="1:13" x14ac:dyDescent="0.25">
      <c r="A26" s="1">
        <v>44105</v>
      </c>
      <c r="B26" s="5">
        <v>149.99049400000001</v>
      </c>
      <c r="C26" s="6">
        <v>132.64999399999999</v>
      </c>
      <c r="D26" s="5">
        <v>389.11874399999999</v>
      </c>
      <c r="E26" s="5">
        <v>746.73254399999996</v>
      </c>
      <c r="F26" s="5">
        <v>2595.8408199999999</v>
      </c>
      <c r="H26" s="1">
        <v>44105</v>
      </c>
      <c r="I26" s="7">
        <f t="shared" si="3"/>
        <v>-3.7565555404080145E-2</v>
      </c>
      <c r="J26" s="7">
        <f t="shared" si="4"/>
        <v>-4.876286461899115E-3</v>
      </c>
      <c r="K26" s="7">
        <f t="shared" si="5"/>
        <v>0.10669494011365166</v>
      </c>
      <c r="L26" s="7">
        <f t="shared" si="6"/>
        <v>-2.6074635880116933E-2</v>
      </c>
      <c r="M26" s="7">
        <f t="shared" si="7"/>
        <v>6.9233414687475334E-2</v>
      </c>
    </row>
    <row r="27" spans="1:13" x14ac:dyDescent="0.25">
      <c r="A27" s="1">
        <v>44075</v>
      </c>
      <c r="B27" s="5">
        <v>155.84489400000001</v>
      </c>
      <c r="C27" s="6">
        <v>133.300003</v>
      </c>
      <c r="D27" s="5">
        <v>351.60433999999998</v>
      </c>
      <c r="E27" s="5">
        <v>766.72460899999999</v>
      </c>
      <c r="F27" s="5">
        <v>2427.758789</v>
      </c>
      <c r="H27" s="1">
        <v>44075</v>
      </c>
      <c r="I27" s="7">
        <f t="shared" si="3"/>
        <v>-0.10151760809913077</v>
      </c>
      <c r="J27" s="7">
        <f t="shared" si="4"/>
        <v>-6.9134037761187886E-2</v>
      </c>
      <c r="K27" s="7">
        <f t="shared" si="5"/>
        <v>-0.10098835011110163</v>
      </c>
      <c r="L27" s="7">
        <f t="shared" si="6"/>
        <v>8.5698228884555569E-2</v>
      </c>
      <c r="M27" s="7">
        <f t="shared" si="7"/>
        <v>0.10413103426664667</v>
      </c>
    </row>
    <row r="28" spans="1:13" x14ac:dyDescent="0.25">
      <c r="A28" s="1">
        <v>44044</v>
      </c>
      <c r="B28" s="5">
        <v>173.45347599999999</v>
      </c>
      <c r="C28" s="6">
        <v>143.199997</v>
      </c>
      <c r="D28" s="5">
        <v>391.10098299999999</v>
      </c>
      <c r="E28" s="5">
        <v>706.20416299999999</v>
      </c>
      <c r="F28" s="5">
        <v>2198.7958979999999</v>
      </c>
      <c r="H28" s="1">
        <v>44044</v>
      </c>
      <c r="I28" s="7">
        <f t="shared" si="3"/>
        <v>3.4901396397972052E-2</v>
      </c>
      <c r="J28" s="7">
        <f t="shared" si="4"/>
        <v>0.36837070485674711</v>
      </c>
      <c r="K28" s="7">
        <f t="shared" si="5"/>
        <v>0.1378316514545124</v>
      </c>
      <c r="L28" s="7">
        <f t="shared" si="6"/>
        <v>-9.1647413797862325E-3</v>
      </c>
      <c r="M28" s="7">
        <f t="shared" si="7"/>
        <v>-8.3659886197717508E-3</v>
      </c>
    </row>
    <row r="29" spans="1:13" x14ac:dyDescent="0.25">
      <c r="A29" s="1">
        <v>44013</v>
      </c>
      <c r="B29" s="5">
        <v>167.60386700000001</v>
      </c>
      <c r="C29" s="6">
        <v>104.650002</v>
      </c>
      <c r="D29" s="5">
        <v>343.72482300000001</v>
      </c>
      <c r="E29" s="5">
        <v>712.73620600000004</v>
      </c>
      <c r="F29" s="5">
        <v>2217.3461910000001</v>
      </c>
      <c r="H29" s="1">
        <v>44013</v>
      </c>
      <c r="I29" s="7">
        <f t="shared" si="3"/>
        <v>-2.5688318449713149E-3</v>
      </c>
      <c r="J29" s="7">
        <f t="shared" si="4"/>
        <v>6.5139969465648859E-2</v>
      </c>
      <c r="K29" s="7">
        <f t="shared" si="5"/>
        <v>-1.3230979617936236E-2</v>
      </c>
      <c r="L29" s="7">
        <f t="shared" si="6"/>
        <v>0.1247950158510554</v>
      </c>
      <c r="M29" s="7">
        <f t="shared" si="7"/>
        <v>9.8914926559012947E-2</v>
      </c>
    </row>
    <row r="30" spans="1:13" x14ac:dyDescent="0.25">
      <c r="A30" s="1">
        <v>43983</v>
      </c>
      <c r="B30" s="5">
        <v>168.03552199999999</v>
      </c>
      <c r="C30" s="6">
        <v>98.25</v>
      </c>
      <c r="D30" s="5">
        <v>348.333618</v>
      </c>
      <c r="E30" s="5">
        <v>633.65875200000005</v>
      </c>
      <c r="F30" s="5">
        <v>2017.759644</v>
      </c>
      <c r="H30" s="1">
        <v>43983</v>
      </c>
      <c r="I30" s="7">
        <f t="shared" si="3"/>
        <v>-1.3681258225949658E-2</v>
      </c>
      <c r="J30" s="7">
        <f t="shared" si="4"/>
        <v>0.12931034482758622</v>
      </c>
      <c r="K30" s="7">
        <f t="shared" si="5"/>
        <v>5.8743779162244068E-2</v>
      </c>
      <c r="L30" s="7">
        <f t="shared" si="6"/>
        <v>-1.2188527285286953E-2</v>
      </c>
      <c r="M30" s="7">
        <f t="shared" si="7"/>
        <v>5.5669822667748732E-2</v>
      </c>
    </row>
    <row r="31" spans="1:13" x14ac:dyDescent="0.25">
      <c r="A31" s="1">
        <v>43952</v>
      </c>
      <c r="B31" s="5">
        <v>170.36634799999999</v>
      </c>
      <c r="C31" s="6">
        <v>87</v>
      </c>
      <c r="D31" s="5">
        <v>329.006531</v>
      </c>
      <c r="E31" s="5">
        <v>641.47741699999995</v>
      </c>
      <c r="F31" s="5">
        <v>1911.3548579999999</v>
      </c>
      <c r="H31" s="1">
        <v>43952</v>
      </c>
      <c r="I31" s="7">
        <f t="shared" si="3"/>
        <v>8.4042782970612587E-2</v>
      </c>
      <c r="J31" s="7">
        <f t="shared" si="4"/>
        <v>-6.7024128686327081E-2</v>
      </c>
      <c r="K31" s="7">
        <f t="shared" si="5"/>
        <v>-0.12679201480366556</v>
      </c>
      <c r="L31" s="7">
        <f t="shared" si="6"/>
        <v>9.9304664721600475E-2</v>
      </c>
      <c r="M31" s="7">
        <f t="shared" si="7"/>
        <v>-2.0899087526269448E-2</v>
      </c>
    </row>
    <row r="32" spans="1:13" x14ac:dyDescent="0.25">
      <c r="A32" s="1">
        <v>43922</v>
      </c>
      <c r="B32" s="5">
        <v>157.15832499999999</v>
      </c>
      <c r="C32" s="6">
        <v>93.25</v>
      </c>
      <c r="D32" s="5">
        <v>376.77911399999999</v>
      </c>
      <c r="E32" s="5">
        <v>583.53015100000005</v>
      </c>
      <c r="F32" s="5">
        <v>1952.1530760000001</v>
      </c>
      <c r="H32" s="1">
        <v>43922</v>
      </c>
      <c r="I32" s="7">
        <f t="shared" si="3"/>
        <v>6.0279552200501539E-2</v>
      </c>
      <c r="J32" s="7">
        <f t="shared" si="4"/>
        <v>0.31245596147265464</v>
      </c>
      <c r="K32" s="7">
        <f t="shared" si="5"/>
        <v>0.17420855288752252</v>
      </c>
      <c r="L32" s="7">
        <f t="shared" si="6"/>
        <v>0.3979693631211102</v>
      </c>
      <c r="M32" s="7">
        <f t="shared" si="7"/>
        <v>0.11120338688725832</v>
      </c>
    </row>
    <row r="33" spans="1:13" x14ac:dyDescent="0.25">
      <c r="A33" s="1">
        <v>43891</v>
      </c>
      <c r="B33" s="5">
        <v>148.22348</v>
      </c>
      <c r="C33" s="6">
        <v>71.050003000000004</v>
      </c>
      <c r="D33" s="5">
        <v>320.879211</v>
      </c>
      <c r="E33" s="5">
        <v>417.412689</v>
      </c>
      <c r="F33" s="5">
        <v>1756.79187</v>
      </c>
      <c r="H33" s="1">
        <v>43891</v>
      </c>
      <c r="I33" s="7">
        <f t="shared" si="3"/>
        <v>-0.13085297073103222</v>
      </c>
      <c r="J33" s="7">
        <f t="shared" si="4"/>
        <v>-0.4490112085849835</v>
      </c>
      <c r="K33" s="7">
        <f t="shared" si="5"/>
        <v>-0.34891908767635021</v>
      </c>
      <c r="L33" s="7">
        <f t="shared" si="6"/>
        <v>5.1604087863420682E-2</v>
      </c>
      <c r="M33" s="7">
        <f t="shared" si="7"/>
        <v>-8.701848178014665E-2</v>
      </c>
    </row>
    <row r="34" spans="1:13" x14ac:dyDescent="0.25">
      <c r="A34" s="1">
        <v>43862</v>
      </c>
      <c r="B34" s="5">
        <v>170.539017</v>
      </c>
      <c r="C34" s="6">
        <v>128.949997</v>
      </c>
      <c r="D34" s="5">
        <v>492.84075899999999</v>
      </c>
      <c r="E34" s="5">
        <v>396.92950400000001</v>
      </c>
      <c r="F34" s="5">
        <v>1924.235962</v>
      </c>
      <c r="H34" s="1">
        <v>43862</v>
      </c>
      <c r="I34" s="7">
        <f t="shared" si="3"/>
        <v>-0.15989785709910226</v>
      </c>
      <c r="J34" s="7">
        <f t="shared" si="4"/>
        <v>-0.26981884134250828</v>
      </c>
      <c r="K34" s="7">
        <f t="shared" si="5"/>
        <v>-5.4028389350512858E-2</v>
      </c>
      <c r="L34" s="7">
        <f t="shared" si="6"/>
        <v>-0.10024609760923711</v>
      </c>
      <c r="M34" s="7">
        <f t="shared" si="7"/>
        <v>-3.5765576025918573E-2</v>
      </c>
    </row>
    <row r="35" spans="1:13" x14ac:dyDescent="0.25">
      <c r="A35" s="1">
        <v>43831</v>
      </c>
      <c r="B35" s="5">
        <v>202.99795499999999</v>
      </c>
      <c r="C35" s="6">
        <v>176.60000600000001</v>
      </c>
      <c r="D35" s="5">
        <v>520.98895300000004</v>
      </c>
      <c r="E35" s="5">
        <v>441.153412</v>
      </c>
      <c r="F35" s="5">
        <v>1995.610107</v>
      </c>
      <c r="H35" s="1">
        <v>43831</v>
      </c>
      <c r="I35" s="7">
        <f t="shared" si="3"/>
        <v>-1.072781463503574E-2</v>
      </c>
      <c r="J35" s="7">
        <f t="shared" si="4"/>
        <v>-4.6178710651213872E-2</v>
      </c>
      <c r="K35" s="7">
        <f t="shared" si="5"/>
        <v>-2.45871173197196E-2</v>
      </c>
      <c r="L35" s="7">
        <f t="shared" si="6"/>
        <v>-6.5453788510033917E-2</v>
      </c>
      <c r="M35" s="7">
        <f t="shared" si="7"/>
        <v>-3.8233483806571843E-2</v>
      </c>
    </row>
    <row r="36" spans="1:13" x14ac:dyDescent="0.25">
      <c r="A36" s="1">
        <v>43800</v>
      </c>
      <c r="B36" s="5">
        <v>205.19929500000001</v>
      </c>
      <c r="C36" s="6">
        <v>185.14999399999999</v>
      </c>
      <c r="D36" s="5">
        <v>534.12145999999996</v>
      </c>
      <c r="E36" s="5">
        <v>472.05093399999998</v>
      </c>
      <c r="F36" s="5">
        <v>2074.9423830000001</v>
      </c>
      <c r="H36" s="1">
        <v>43800</v>
      </c>
      <c r="I36" s="7">
        <f t="shared" si="3"/>
        <v>-3.5308384479559196E-2</v>
      </c>
      <c r="J36" s="7">
        <f t="shared" si="4"/>
        <v>0.1464395913312693</v>
      </c>
      <c r="K36" s="7">
        <f t="shared" si="5"/>
        <v>5.130714821992384E-2</v>
      </c>
      <c r="L36" s="7">
        <f t="shared" si="6"/>
        <v>2.4641070169699669E-2</v>
      </c>
      <c r="M36" s="7">
        <f t="shared" si="7"/>
        <v>5.2818605769540387E-2</v>
      </c>
    </row>
    <row r="37" spans="1:13" x14ac:dyDescent="0.25">
      <c r="A37" s="1">
        <v>43770</v>
      </c>
      <c r="B37" s="5">
        <v>212.709732</v>
      </c>
      <c r="C37" s="6">
        <v>161.5</v>
      </c>
      <c r="D37" s="5">
        <v>508.05462599999998</v>
      </c>
      <c r="E37" s="5">
        <v>460.69882200000001</v>
      </c>
      <c r="F37" s="5">
        <v>1970.8450929999999</v>
      </c>
      <c r="H37" s="1">
        <v>43770</v>
      </c>
      <c r="I37" s="7">
        <f t="shared" si="3"/>
        <v>-4.3663968173513958E-2</v>
      </c>
      <c r="J37" s="7">
        <f t="shared" si="4"/>
        <v>-9.1164869293723153E-2</v>
      </c>
      <c r="K37" s="7">
        <f t="shared" si="5"/>
        <v>0.10700788331473986</v>
      </c>
      <c r="L37" s="7">
        <f t="shared" si="6"/>
        <v>-3.2130193834249379E-4</v>
      </c>
      <c r="M37" s="7">
        <f t="shared" si="7"/>
        <v>-7.7309799710952018E-2</v>
      </c>
    </row>
    <row r="38" spans="1:13" x14ac:dyDescent="0.25">
      <c r="A38" s="1">
        <v>43739</v>
      </c>
      <c r="B38" s="5">
        <v>222.421539</v>
      </c>
      <c r="C38" s="6">
        <v>177.699997</v>
      </c>
      <c r="D38" s="5">
        <v>458.94400000000002</v>
      </c>
      <c r="E38" s="5">
        <v>460.84689300000002</v>
      </c>
      <c r="F38" s="5">
        <v>2135.9770509999998</v>
      </c>
      <c r="H38" s="1">
        <v>43739</v>
      </c>
      <c r="I38" s="7">
        <f t="shared" si="3"/>
        <v>-8.4664529904814202E-3</v>
      </c>
      <c r="J38" s="7">
        <f t="shared" si="4"/>
        <v>0.51298426171947886</v>
      </c>
      <c r="K38" s="7">
        <f t="shared" si="5"/>
        <v>6.7673373026487488E-2</v>
      </c>
      <c r="L38" s="7">
        <f t="shared" si="6"/>
        <v>9.7179888461109531E-2</v>
      </c>
      <c r="M38" s="7">
        <f t="shared" si="7"/>
        <v>8.1146188129890481E-2</v>
      </c>
    </row>
    <row r="39" spans="1:13" x14ac:dyDescent="0.25">
      <c r="A39" s="1">
        <v>43709</v>
      </c>
      <c r="B39" s="5">
        <v>224.32074</v>
      </c>
      <c r="C39" s="6">
        <v>117.449997</v>
      </c>
      <c r="D39" s="5">
        <v>429.854309</v>
      </c>
      <c r="E39" s="5">
        <v>420.02856400000002</v>
      </c>
      <c r="F39" s="5">
        <v>1975.6597899999999</v>
      </c>
      <c r="H39" s="1">
        <v>43709</v>
      </c>
      <c r="I39" s="7">
        <f t="shared" si="3"/>
        <v>5.7805912740184269E-2</v>
      </c>
      <c r="J39" s="7">
        <f t="shared" si="4"/>
        <v>6.4267353837207039E-3</v>
      </c>
      <c r="K39" s="7">
        <f t="shared" si="5"/>
        <v>5.8708777335831061E-2</v>
      </c>
      <c r="L39" s="7">
        <f t="shared" si="6"/>
        <v>-9.9375665770745067E-2</v>
      </c>
      <c r="M39" s="7">
        <f t="shared" si="7"/>
        <v>-7.0941983889939733E-2</v>
      </c>
    </row>
    <row r="40" spans="1:13" x14ac:dyDescent="0.25">
      <c r="A40" s="1">
        <v>43678</v>
      </c>
      <c r="B40" s="5">
        <v>212.062286</v>
      </c>
      <c r="C40" s="6">
        <v>116.699997</v>
      </c>
      <c r="D40" s="5">
        <v>406.017517</v>
      </c>
      <c r="E40" s="5">
        <v>466.37487800000002</v>
      </c>
      <c r="F40" s="5">
        <v>2126.5192870000001</v>
      </c>
      <c r="H40" s="1">
        <v>43678</v>
      </c>
      <c r="I40" s="7">
        <f t="shared" si="3"/>
        <v>-9.0858699053229519E-2</v>
      </c>
      <c r="J40" s="7">
        <f t="shared" si="4"/>
        <v>-0.13938059117785001</v>
      </c>
      <c r="K40" s="7">
        <f t="shared" si="5"/>
        <v>-3.049643893185151E-2</v>
      </c>
      <c r="L40" s="7">
        <f t="shared" si="6"/>
        <v>-8.8099123114518674E-2</v>
      </c>
      <c r="M40" s="7">
        <f t="shared" si="7"/>
        <v>2.6829749412524338E-2</v>
      </c>
    </row>
    <row r="41" spans="1:13" x14ac:dyDescent="0.25">
      <c r="A41" s="1">
        <v>43647</v>
      </c>
      <c r="B41" s="5">
        <v>233.255585</v>
      </c>
      <c r="C41" s="6">
        <v>135.60000600000001</v>
      </c>
      <c r="D41" s="5">
        <v>418.78909299999998</v>
      </c>
      <c r="E41" s="5">
        <v>511.43154900000002</v>
      </c>
      <c r="F41" s="5">
        <v>2070.9560550000001</v>
      </c>
      <c r="H41" s="1">
        <v>43647</v>
      </c>
      <c r="I41" s="7">
        <f t="shared" si="3"/>
        <v>-1.332835213909146E-2</v>
      </c>
      <c r="J41" s="7">
        <f t="shared" si="4"/>
        <v>-0.16579511844118511</v>
      </c>
      <c r="K41" s="7">
        <f t="shared" si="5"/>
        <v>-2.8597617819019559E-2</v>
      </c>
      <c r="L41" s="7">
        <f t="shared" si="6"/>
        <v>-5.8451754072945547E-2</v>
      </c>
      <c r="M41" s="7">
        <f t="shared" si="7"/>
        <v>-1.6391331432667237E-3</v>
      </c>
    </row>
    <row r="42" spans="1:13" x14ac:dyDescent="0.25">
      <c r="A42" s="1">
        <v>43617</v>
      </c>
      <c r="B42" s="5">
        <v>236.40649400000001</v>
      </c>
      <c r="C42" s="6">
        <v>162.550003</v>
      </c>
      <c r="D42" s="5">
        <v>431.118042</v>
      </c>
      <c r="E42" s="5">
        <v>543.18145800000002</v>
      </c>
      <c r="F42" s="5">
        <v>2074.3562010000001</v>
      </c>
      <c r="H42" s="1">
        <v>43617</v>
      </c>
      <c r="I42" s="7">
        <f t="shared" si="3"/>
        <v>1.96063985432336E-3</v>
      </c>
      <c r="J42" s="7">
        <f t="shared" si="4"/>
        <v>-5.8227130073216816E-2</v>
      </c>
      <c r="K42" s="7">
        <f t="shared" si="5"/>
        <v>3.1626151801520029E-2</v>
      </c>
      <c r="L42" s="7">
        <f t="shared" si="6"/>
        <v>-9.6624689775111714E-3</v>
      </c>
      <c r="M42" s="7">
        <f t="shared" si="7"/>
        <v>1.3953648333776695E-2</v>
      </c>
    </row>
    <row r="43" spans="1:13" x14ac:dyDescent="0.25">
      <c r="A43" s="1">
        <v>43586</v>
      </c>
      <c r="B43" s="5">
        <v>235.943893</v>
      </c>
      <c r="C43" s="6">
        <v>172.60000600000001</v>
      </c>
      <c r="D43" s="5">
        <v>417.90142800000001</v>
      </c>
      <c r="E43" s="5">
        <v>548.48113999999998</v>
      </c>
      <c r="F43" s="5">
        <v>2045.809692</v>
      </c>
      <c r="H43" s="1">
        <v>43586</v>
      </c>
      <c r="I43" s="7">
        <f t="shared" si="3"/>
        <v>-7.565960905990636E-2</v>
      </c>
      <c r="J43" s="7">
        <f t="shared" si="4"/>
        <v>-0.19458701080839461</v>
      </c>
      <c r="K43" s="7">
        <f t="shared" si="5"/>
        <v>3.9754622131397299E-2</v>
      </c>
      <c r="L43" s="7">
        <f t="shared" si="6"/>
        <v>-1.0884947953510004E-2</v>
      </c>
      <c r="M43" s="7">
        <f t="shared" si="7"/>
        <v>-2.8225532596516997E-2</v>
      </c>
    </row>
    <row r="44" spans="1:13" x14ac:dyDescent="0.25">
      <c r="A44" s="1">
        <v>43556</v>
      </c>
      <c r="B44" s="5">
        <v>255.25649999999999</v>
      </c>
      <c r="C44" s="6">
        <v>214.300003</v>
      </c>
      <c r="D44" s="5">
        <v>401.92312600000002</v>
      </c>
      <c r="E44" s="5">
        <v>554.51702899999998</v>
      </c>
      <c r="F44" s="5">
        <v>2105.2309570000002</v>
      </c>
      <c r="H44" s="1">
        <v>43556</v>
      </c>
      <c r="I44" s="7">
        <f t="shared" si="3"/>
        <v>1.3793254234584039E-2</v>
      </c>
      <c r="J44" s="7">
        <f t="shared" si="4"/>
        <v>0.22984219799139169</v>
      </c>
      <c r="K44" s="7">
        <f t="shared" si="5"/>
        <v>1.7478162773878994E-2</v>
      </c>
      <c r="L44" s="7">
        <f t="shared" si="6"/>
        <v>6.8254687306565393E-2</v>
      </c>
      <c r="M44" s="7">
        <f t="shared" si="7"/>
        <v>0.12924307099275906</v>
      </c>
    </row>
    <row r="45" spans="1:13" x14ac:dyDescent="0.25">
      <c r="A45" s="1">
        <v>43525</v>
      </c>
      <c r="B45" s="5">
        <v>251.78358499999999</v>
      </c>
      <c r="C45" s="6">
        <v>174.25</v>
      </c>
      <c r="D45" s="5">
        <v>395.01892099999998</v>
      </c>
      <c r="E45" s="5">
        <v>519.08691399999998</v>
      </c>
      <c r="F45" s="5">
        <v>1864.285034</v>
      </c>
      <c r="H45" s="1">
        <v>43525</v>
      </c>
      <c r="I45" s="7">
        <f t="shared" si="3"/>
        <v>7.6797711983276978E-2</v>
      </c>
      <c r="J45" s="7">
        <f t="shared" si="4"/>
        <v>-1.80332322011817E-2</v>
      </c>
      <c r="K45" s="7">
        <f t="shared" si="5"/>
        <v>0.14379558073092788</v>
      </c>
      <c r="L45" s="7">
        <f t="shared" si="6"/>
        <v>-4.625367727533574E-2</v>
      </c>
      <c r="M45" s="7">
        <f t="shared" si="7"/>
        <v>9.1761530428664077E-3</v>
      </c>
    </row>
    <row r="46" spans="1:13" x14ac:dyDescent="0.25">
      <c r="A46" s="1">
        <v>43497</v>
      </c>
      <c r="B46" s="5">
        <v>233.82626300000001</v>
      </c>
      <c r="C46" s="6">
        <v>177.449997</v>
      </c>
      <c r="D46" s="5">
        <v>345.35797100000002</v>
      </c>
      <c r="E46" s="5">
        <v>544.260986</v>
      </c>
      <c r="F46" s="5">
        <v>1847.3336179999999</v>
      </c>
      <c r="H46" s="1">
        <v>43497</v>
      </c>
      <c r="I46" s="7">
        <f t="shared" si="3"/>
        <v>-9.3306545728083033E-3</v>
      </c>
      <c r="J46" s="7">
        <f t="shared" si="4"/>
        <v>-2.0695364581049081E-2</v>
      </c>
      <c r="K46" s="7">
        <f t="shared" si="5"/>
        <v>-3.9237243473779777E-2</v>
      </c>
      <c r="L46" s="7">
        <f t="shared" si="6"/>
        <v>7.2008565527129684E-2</v>
      </c>
      <c r="M46" s="7">
        <f t="shared" si="7"/>
        <v>-1.3107048280853247E-2</v>
      </c>
    </row>
    <row r="47" spans="1:13" x14ac:dyDescent="0.25">
      <c r="A47" s="1">
        <v>43466</v>
      </c>
      <c r="B47" s="5">
        <v>236.02856399999999</v>
      </c>
      <c r="C47" s="6">
        <v>181.199997</v>
      </c>
      <c r="D47" s="5">
        <v>359.46228000000002</v>
      </c>
      <c r="E47" s="5">
        <v>507.70208700000001</v>
      </c>
      <c r="F47" s="5">
        <v>1871.8682859999999</v>
      </c>
      <c r="H47" s="1">
        <v>43466</v>
      </c>
      <c r="I47" s="7">
        <f t="shared" si="3"/>
        <v>-1.0651615938329711E-2</v>
      </c>
      <c r="J47" s="7">
        <f t="shared" si="4"/>
        <v>4.9218298480920068E-2</v>
      </c>
      <c r="K47" s="7">
        <f t="shared" si="5"/>
        <v>1.1939464299322522E-2</v>
      </c>
      <c r="L47" s="7">
        <f t="shared" si="6"/>
        <v>-4.2347796681001873E-3</v>
      </c>
      <c r="M47" s="7">
        <f t="shared" si="7"/>
        <v>6.394429158102205E-2</v>
      </c>
    </row>
    <row r="48" spans="1:13" x14ac:dyDescent="0.25">
      <c r="A48" s="1">
        <v>43435</v>
      </c>
      <c r="B48" s="5">
        <v>238.569717</v>
      </c>
      <c r="C48" s="6">
        <v>172.699997</v>
      </c>
      <c r="D48" s="5">
        <v>355.22113000000002</v>
      </c>
      <c r="E48" s="5">
        <v>509.86123700000002</v>
      </c>
      <c r="F48" s="5">
        <v>1759.3668210000001</v>
      </c>
      <c r="H48" s="1">
        <v>43435</v>
      </c>
      <c r="I48" s="7">
        <f t="shared" si="3"/>
        <v>-1.4520577551027307E-2</v>
      </c>
      <c r="J48" s="7">
        <f t="shared" si="4"/>
        <v>4.3617331380354724E-3</v>
      </c>
      <c r="K48" s="7">
        <f t="shared" si="5"/>
        <v>1.4078578667052501E-2</v>
      </c>
      <c r="L48" s="7">
        <f t="shared" si="6"/>
        <v>-3.9474926416235692E-2</v>
      </c>
      <c r="M48" s="7">
        <f t="shared" si="7"/>
        <v>-3.820639594815313E-2</v>
      </c>
    </row>
    <row r="49" spans="1:13" x14ac:dyDescent="0.25">
      <c r="A49" s="1">
        <v>43405</v>
      </c>
      <c r="B49" s="5">
        <v>242.08493000000001</v>
      </c>
      <c r="C49" s="6">
        <v>171.949997</v>
      </c>
      <c r="D49" s="5">
        <v>350.28955100000002</v>
      </c>
      <c r="E49" s="5">
        <v>530.81512499999997</v>
      </c>
      <c r="F49" s="5">
        <v>1829.2561040000001</v>
      </c>
      <c r="H49" s="1">
        <v>43405</v>
      </c>
      <c r="I49" s="7">
        <f t="shared" si="3"/>
        <v>2.0349587291791215E-2</v>
      </c>
      <c r="J49" s="7">
        <f t="shared" si="4"/>
        <v>-3.9921880292957727E-2</v>
      </c>
      <c r="K49" s="7">
        <f t="shared" si="5"/>
        <v>4.2254047835206868E-4</v>
      </c>
      <c r="L49" s="7">
        <f t="shared" si="6"/>
        <v>-0.14048477563726305</v>
      </c>
      <c r="M49" s="7">
        <f t="shared" si="7"/>
        <v>1.7669374582790054E-2</v>
      </c>
    </row>
    <row r="50" spans="1:13" x14ac:dyDescent="0.25">
      <c r="A50" s="1">
        <v>43374</v>
      </c>
      <c r="B50" s="5">
        <v>237.25685100000001</v>
      </c>
      <c r="C50" s="6">
        <v>179.10000600000001</v>
      </c>
      <c r="D50" s="5">
        <v>350.14160199999998</v>
      </c>
      <c r="E50" s="5">
        <v>617.57501200000002</v>
      </c>
      <c r="F50" s="5">
        <v>1797.4954829999999</v>
      </c>
      <c r="H50" s="1">
        <v>43374</v>
      </c>
      <c r="I50" s="7">
        <f t="shared" si="3"/>
        <v>-5.9277754815830419E-2</v>
      </c>
      <c r="J50" s="7">
        <f t="shared" si="4"/>
        <v>-0.19937412426518714</v>
      </c>
      <c r="K50" s="7">
        <f t="shared" si="5"/>
        <v>0.16183934207264289</v>
      </c>
      <c r="L50" s="7">
        <f t="shared" si="6"/>
        <v>-3.7917558337363003E-2</v>
      </c>
      <c r="M50" s="7">
        <f t="shared" si="7"/>
        <v>-0.11244689042900473</v>
      </c>
    </row>
    <row r="51" spans="1:13" x14ac:dyDescent="0.25">
      <c r="A51" s="1">
        <v>43344</v>
      </c>
      <c r="B51" s="5">
        <v>252.207123</v>
      </c>
      <c r="C51" s="6">
        <v>223.699997</v>
      </c>
      <c r="D51" s="5">
        <v>301.36834700000003</v>
      </c>
      <c r="E51" s="5">
        <v>641.91485599999999</v>
      </c>
      <c r="F51" s="5">
        <v>2025.2258300000001</v>
      </c>
      <c r="H51" s="1">
        <v>43344</v>
      </c>
      <c r="I51" s="7">
        <f t="shared" si="3"/>
        <v>-6.909481786955872E-2</v>
      </c>
      <c r="J51" s="7">
        <f t="shared" si="4"/>
        <v>-0.16373832897196264</v>
      </c>
      <c r="K51" s="7">
        <f t="shared" si="5"/>
        <v>-0.10415858186928177</v>
      </c>
      <c r="L51" s="7">
        <f t="shared" si="6"/>
        <v>-7.4382209689255836E-3</v>
      </c>
      <c r="M51" s="7">
        <f t="shared" si="7"/>
        <v>5.0664222804018291E-2</v>
      </c>
    </row>
    <row r="52" spans="1:13" x14ac:dyDescent="0.25">
      <c r="A52" s="1">
        <v>43313</v>
      </c>
      <c r="B52" s="5">
        <v>270.92675800000001</v>
      </c>
      <c r="C52" s="6">
        <v>267.5</v>
      </c>
      <c r="D52" s="5">
        <v>336.408142</v>
      </c>
      <c r="E52" s="5">
        <v>646.72534199999996</v>
      </c>
      <c r="F52" s="5">
        <v>1927.567139</v>
      </c>
      <c r="H52" s="1">
        <v>43313</v>
      </c>
      <c r="I52" s="7">
        <f t="shared" si="3"/>
        <v>7.4403641936038808E-2</v>
      </c>
      <c r="J52" s="7">
        <f t="shared" si="4"/>
        <v>1.2873888386053245E-2</v>
      </c>
      <c r="K52" s="7">
        <f t="shared" si="5"/>
        <v>0.13863670055900607</v>
      </c>
      <c r="L52" s="7">
        <f t="shared" si="6"/>
        <v>3.24315270413537E-2</v>
      </c>
      <c r="M52" s="7">
        <f t="shared" si="7"/>
        <v>7.3388060530019408E-2</v>
      </c>
    </row>
    <row r="53" spans="1:13" x14ac:dyDescent="0.25">
      <c r="A53" s="1">
        <v>43282</v>
      </c>
      <c r="B53" s="5">
        <v>252.16478000000001</v>
      </c>
      <c r="C53" s="6">
        <v>264.10000600000001</v>
      </c>
      <c r="D53" s="5">
        <v>295.44818099999998</v>
      </c>
      <c r="E53" s="5">
        <v>626.40991199999996</v>
      </c>
      <c r="F53" s="5">
        <v>1795.778442</v>
      </c>
      <c r="H53" s="1">
        <v>43282</v>
      </c>
      <c r="I53" s="7">
        <f t="shared" si="3"/>
        <v>0.11833211661140972</v>
      </c>
      <c r="J53" s="7">
        <f t="shared" si="4"/>
        <v>-1.9309254480917307E-2</v>
      </c>
      <c r="K53" s="7">
        <f t="shared" si="5"/>
        <v>0.10475683664346733</v>
      </c>
      <c r="L53" s="7">
        <f t="shared" si="6"/>
        <v>4.0055266705973251E-2</v>
      </c>
      <c r="M53" s="7">
        <f t="shared" si="7"/>
        <v>5.0033829089522509E-2</v>
      </c>
    </row>
    <row r="54" spans="1:13" x14ac:dyDescent="0.25">
      <c r="A54" s="1">
        <v>43252</v>
      </c>
      <c r="B54" s="5">
        <v>225.48291</v>
      </c>
      <c r="C54" s="6">
        <v>269.29998799999998</v>
      </c>
      <c r="D54" s="5">
        <v>267.43277</v>
      </c>
      <c r="E54" s="5">
        <v>602.28521699999999</v>
      </c>
      <c r="F54" s="5">
        <v>1710.2100829999999</v>
      </c>
      <c r="H54" s="1">
        <v>43252</v>
      </c>
      <c r="I54" s="7">
        <f t="shared" si="3"/>
        <v>-1.3503209890050126E-3</v>
      </c>
      <c r="J54" s="7">
        <f t="shared" si="4"/>
        <v>-4.6725706194690318E-2</v>
      </c>
      <c r="K54" s="7">
        <f t="shared" si="5"/>
        <v>-3.6389046907765885E-2</v>
      </c>
      <c r="L54" s="7">
        <f t="shared" si="6"/>
        <v>0.17501896552131146</v>
      </c>
      <c r="M54" s="7">
        <f t="shared" si="7"/>
        <v>7.0115912661643742E-2</v>
      </c>
    </row>
    <row r="55" spans="1:13" x14ac:dyDescent="0.25">
      <c r="A55" s="1">
        <v>43221</v>
      </c>
      <c r="B55" s="5">
        <v>225.78779599999999</v>
      </c>
      <c r="C55" s="6">
        <v>282.5</v>
      </c>
      <c r="D55" s="5">
        <v>277.53189099999997</v>
      </c>
      <c r="E55" s="5">
        <v>512.57488999999998</v>
      </c>
      <c r="F55" s="5">
        <v>1598.154053</v>
      </c>
      <c r="H55" s="1">
        <v>43221</v>
      </c>
      <c r="I55" s="7">
        <f t="shared" si="3"/>
        <v>-3.4819659877968825E-2</v>
      </c>
      <c r="J55" s="7">
        <f t="shared" si="4"/>
        <v>-0.17009399242233827</v>
      </c>
      <c r="K55" s="7">
        <f t="shared" si="5"/>
        <v>5.6297234480939028E-3</v>
      </c>
      <c r="L55" s="7">
        <f t="shared" si="6"/>
        <v>-0.13598954093602039</v>
      </c>
      <c r="M55" s="7">
        <f t="shared" si="7"/>
        <v>-1.4155800978627037E-2</v>
      </c>
    </row>
    <row r="56" spans="1:13" x14ac:dyDescent="0.25">
      <c r="A56" s="1">
        <v>43191</v>
      </c>
      <c r="B56" s="5">
        <v>233.93327300000001</v>
      </c>
      <c r="C56" s="6">
        <v>340.39999399999999</v>
      </c>
      <c r="D56" s="5">
        <v>275.97820999999999</v>
      </c>
      <c r="E56" s="5">
        <v>593.25079300000004</v>
      </c>
      <c r="F56" s="5">
        <v>1621.1020510000001</v>
      </c>
      <c r="H56" s="1">
        <v>43191</v>
      </c>
      <c r="I56" s="7">
        <f t="shared" si="3"/>
        <v>0.10156549323384648</v>
      </c>
      <c r="J56" s="7">
        <f t="shared" si="4"/>
        <v>4.1456288056485407E-2</v>
      </c>
      <c r="K56" s="7">
        <f t="shared" si="5"/>
        <v>2.1016796667659002E-2</v>
      </c>
      <c r="L56" s="7">
        <f t="shared" si="6"/>
        <v>0.11357595545308716</v>
      </c>
      <c r="M56" s="7">
        <f t="shared" si="7"/>
        <v>0.2397032349522121</v>
      </c>
    </row>
    <row r="57" spans="1:13" x14ac:dyDescent="0.25">
      <c r="A57" s="1">
        <v>43160</v>
      </c>
      <c r="B57" s="5">
        <v>212.36438000000001</v>
      </c>
      <c r="C57" s="6">
        <v>326.85000600000001</v>
      </c>
      <c r="D57" s="5">
        <v>270.29742399999998</v>
      </c>
      <c r="E57" s="5">
        <v>532.74389599999995</v>
      </c>
      <c r="F57" s="5">
        <v>1307.6533199999999</v>
      </c>
      <c r="H57" s="1">
        <v>43160</v>
      </c>
      <c r="I57" s="7">
        <f t="shared" si="3"/>
        <v>-3.6030906346982292E-2</v>
      </c>
      <c r="J57" s="7">
        <f t="shared" si="4"/>
        <v>-0.11638277561042616</v>
      </c>
      <c r="K57" s="7">
        <f t="shared" si="5"/>
        <v>-0.11141268796097872</v>
      </c>
      <c r="L57" s="7">
        <f t="shared" si="6"/>
        <v>-7.4959782167731526E-2</v>
      </c>
      <c r="M57" s="7">
        <f t="shared" si="7"/>
        <v>-6.1251144456431511E-2</v>
      </c>
    </row>
    <row r="58" spans="1:13" x14ac:dyDescent="0.25">
      <c r="A58" s="1">
        <v>43132</v>
      </c>
      <c r="B58" s="5">
        <v>220.302063</v>
      </c>
      <c r="C58" s="6">
        <v>369.89999399999999</v>
      </c>
      <c r="D58" s="5">
        <v>304.18780500000003</v>
      </c>
      <c r="E58" s="5">
        <v>575.91430700000001</v>
      </c>
      <c r="F58" s="5">
        <v>1392.9746090000001</v>
      </c>
      <c r="H58" s="1">
        <v>43132</v>
      </c>
      <c r="I58" s="7">
        <f t="shared" si="3"/>
        <v>-2.3397193692728149E-2</v>
      </c>
      <c r="J58" s="7">
        <f t="shared" si="4"/>
        <v>-7.4092630788485631E-2</v>
      </c>
      <c r="K58" s="7">
        <f t="shared" si="5"/>
        <v>-0.11248057010931972</v>
      </c>
      <c r="L58" s="7">
        <f t="shared" si="6"/>
        <v>-4.2218130770793521E-3</v>
      </c>
      <c r="M58" s="7">
        <f t="shared" si="7"/>
        <v>-2.2524449838804271E-2</v>
      </c>
    </row>
    <row r="59" spans="1:13" x14ac:dyDescent="0.25">
      <c r="A59" s="1">
        <v>43101</v>
      </c>
      <c r="B59" s="5">
        <v>225.58000200000001</v>
      </c>
      <c r="C59" s="6">
        <v>399.5</v>
      </c>
      <c r="D59" s="5">
        <v>342.73931900000002</v>
      </c>
      <c r="E59" s="5">
        <v>578.35601799999995</v>
      </c>
      <c r="F59" s="5">
        <v>1425.0736079999999</v>
      </c>
      <c r="H59" s="1">
        <v>43101</v>
      </c>
      <c r="I59" s="7">
        <f t="shared" si="3"/>
        <v>3.0959016184859061E-2</v>
      </c>
      <c r="J59" s="7">
        <f t="shared" si="4"/>
        <v>-7.4910282622527066E-2</v>
      </c>
      <c r="K59" s="7">
        <f t="shared" si="5"/>
        <v>0.12404465074716441</v>
      </c>
      <c r="L59" s="7">
        <f t="shared" si="6"/>
        <v>-2.6869226498206354E-2</v>
      </c>
      <c r="M59" s="7">
        <f t="shared" si="7"/>
        <v>0.15221020304822142</v>
      </c>
    </row>
    <row r="60" spans="1:13" x14ac:dyDescent="0.25">
      <c r="A60" s="1">
        <v>43070</v>
      </c>
      <c r="B60" s="5">
        <v>218.805984</v>
      </c>
      <c r="C60" s="6">
        <v>431.85000600000001</v>
      </c>
      <c r="D60" s="5">
        <v>304.91610700000001</v>
      </c>
      <c r="E60" s="5">
        <v>594.32507299999997</v>
      </c>
      <c r="F60" s="5">
        <v>1236.8173830000001</v>
      </c>
      <c r="H60" s="1">
        <v>43070</v>
      </c>
      <c r="I60" s="7">
        <f t="shared" si="3"/>
        <v>2.8119647187179624E-2</v>
      </c>
      <c r="J60" s="7">
        <f t="shared" si="4"/>
        <v>6.8538939530455659E-2</v>
      </c>
      <c r="K60" s="7">
        <f t="shared" si="5"/>
        <v>2.0972281316786828E-2</v>
      </c>
      <c r="L60" s="7">
        <f t="shared" si="6"/>
        <v>1.2647508770208614E-2</v>
      </c>
      <c r="M60" s="7">
        <f t="shared" si="7"/>
        <v>2.4345991669757514E-2</v>
      </c>
    </row>
    <row r="61" spans="1:13" x14ac:dyDescent="0.25">
      <c r="A61" s="1">
        <v>43040</v>
      </c>
      <c r="B61" s="5">
        <v>212.821518</v>
      </c>
      <c r="C61" s="6">
        <v>404.14999399999999</v>
      </c>
      <c r="D61" s="5">
        <v>298.65267899999998</v>
      </c>
      <c r="E61" s="5">
        <v>586.90222200000005</v>
      </c>
      <c r="F61" s="5">
        <v>1207.421509</v>
      </c>
      <c r="H61" s="1">
        <v>43040</v>
      </c>
      <c r="I61" s="7">
        <f t="shared" si="3"/>
        <v>-3.6319248302134934E-2</v>
      </c>
      <c r="J61" s="7">
        <f t="shared" si="4"/>
        <v>-5.6605976516423573E-2</v>
      </c>
      <c r="K61" s="7">
        <f t="shared" si="5"/>
        <v>2.4824924910414613E-2</v>
      </c>
      <c r="L61" s="7">
        <f t="shared" si="6"/>
        <v>-4.254278543850213E-2</v>
      </c>
      <c r="M61" s="7">
        <f t="shared" si="7"/>
        <v>7.6900167377134589E-3</v>
      </c>
    </row>
    <row r="62" spans="1:13" x14ac:dyDescent="0.25">
      <c r="A62" s="1">
        <v>43009</v>
      </c>
      <c r="B62" s="5">
        <v>220.84234599999999</v>
      </c>
      <c r="C62" s="6">
        <v>428.39999399999999</v>
      </c>
      <c r="D62" s="5">
        <v>291.41824300000002</v>
      </c>
      <c r="E62" s="5">
        <v>612.98010299999999</v>
      </c>
      <c r="F62" s="5">
        <v>1198.207275</v>
      </c>
      <c r="H62" s="1">
        <v>43009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4600-B55A-4E28-81A8-927F7E500264}">
  <dimension ref="A1:AD62"/>
  <sheetViews>
    <sheetView workbookViewId="0"/>
  </sheetViews>
  <sheetFormatPr defaultRowHeight="15" x14ac:dyDescent="0.25"/>
  <cols>
    <col min="1" max="1" width="10.140625" bestFit="1" customWidth="1"/>
    <col min="18" max="18" width="11.28515625" style="8" customWidth="1"/>
    <col min="24" max="24" width="3.85546875" customWidth="1"/>
  </cols>
  <sheetData>
    <row r="1" spans="1:30" x14ac:dyDescent="0.25">
      <c r="A1" s="11" t="s">
        <v>17</v>
      </c>
      <c r="B1" s="10"/>
      <c r="C1" s="10"/>
      <c r="D1" s="10"/>
      <c r="E1" s="10"/>
      <c r="F1" s="10"/>
      <c r="K1" s="21" t="s">
        <v>49</v>
      </c>
      <c r="L1" s="21"/>
      <c r="M1" s="21"/>
      <c r="N1" s="21"/>
      <c r="O1" s="21"/>
      <c r="P1" s="21"/>
      <c r="Y1" s="21" t="s">
        <v>50</v>
      </c>
      <c r="Z1" s="21"/>
      <c r="AA1" s="21"/>
      <c r="AB1" s="21"/>
      <c r="AC1" s="21"/>
      <c r="AD1" s="21"/>
    </row>
    <row r="2" spans="1:30" x14ac:dyDescent="0.25">
      <c r="A2" t="s">
        <v>7</v>
      </c>
      <c r="B2" s="5"/>
      <c r="C2" s="5"/>
      <c r="D2" s="5"/>
      <c r="E2" s="5"/>
      <c r="F2" s="5"/>
      <c r="H2" t="s">
        <v>23</v>
      </c>
      <c r="J2" s="4"/>
      <c r="K2" t="s">
        <v>22</v>
      </c>
    </row>
    <row r="3" spans="1:30" x14ac:dyDescent="0.25">
      <c r="A3" t="s">
        <v>0</v>
      </c>
      <c r="B3" s="5" t="s">
        <v>1</v>
      </c>
      <c r="C3" s="5" t="s">
        <v>3</v>
      </c>
      <c r="D3" s="5" t="s">
        <v>4</v>
      </c>
      <c r="E3" s="5" t="s">
        <v>5</v>
      </c>
      <c r="F3" s="5" t="s">
        <v>6</v>
      </c>
      <c r="L3" t="s">
        <v>1</v>
      </c>
      <c r="M3" t="s">
        <v>3</v>
      </c>
      <c r="N3" t="s">
        <v>4</v>
      </c>
      <c r="O3" t="s">
        <v>5</v>
      </c>
      <c r="P3" t="s">
        <v>6</v>
      </c>
      <c r="R3" s="8" t="s">
        <v>0</v>
      </c>
      <c r="S3" s="5" t="s">
        <v>1</v>
      </c>
      <c r="T3" s="5" t="s">
        <v>3</v>
      </c>
      <c r="U3" s="5" t="s">
        <v>4</v>
      </c>
      <c r="V3" s="5" t="s">
        <v>5</v>
      </c>
      <c r="W3" s="5" t="s">
        <v>6</v>
      </c>
      <c r="X3" s="5"/>
      <c r="Z3" t="s">
        <v>1</v>
      </c>
      <c r="AA3" t="s">
        <v>3</v>
      </c>
      <c r="AB3" t="s">
        <v>4</v>
      </c>
      <c r="AC3" t="s">
        <v>5</v>
      </c>
      <c r="AD3" t="s">
        <v>6</v>
      </c>
    </row>
    <row r="4" spans="1:30" x14ac:dyDescent="0.25">
      <c r="A4" s="1">
        <v>44805</v>
      </c>
      <c r="B4" s="7">
        <v>3.9157528861154402E-2</v>
      </c>
      <c r="C4" s="7">
        <v>-0.14614732566995553</v>
      </c>
      <c r="D4" s="7">
        <v>-4.320493209646338E-2</v>
      </c>
      <c r="E4" s="7">
        <v>7.9754388224837894E-2</v>
      </c>
      <c r="F4" s="7">
        <v>-6.6596035540666634E-2</v>
      </c>
      <c r="H4" t="s">
        <v>1</v>
      </c>
      <c r="I4" s="9">
        <f>AVERAGE(B4:B62)</f>
        <v>9.2481328388554027E-3</v>
      </c>
      <c r="K4" t="s">
        <v>1</v>
      </c>
      <c r="L4">
        <f>_xlfn.COVARIANCE.S(itc, itc)</f>
        <v>4.65491294922826E-3</v>
      </c>
      <c r="M4">
        <f>_xlfn.COVARIANCE.S(itc,tm)</f>
        <v>3.9368233814096433E-3</v>
      </c>
      <c r="N4">
        <f>_xlfn.COVARIANCE.S(itc,icici)</f>
        <v>2.6960920072612942E-3</v>
      </c>
      <c r="O4">
        <f>_xlfn.COVARIANCE.S(itc,cipla)</f>
        <v>1.6028894854828472E-3</v>
      </c>
      <c r="P4">
        <f>_xlfn.COVARIANCE.S(itc,tcs)</f>
        <v>1.2346570063022368E-3</v>
      </c>
      <c r="R4" s="20">
        <v>44805</v>
      </c>
      <c r="S4" s="7">
        <f>B4-$I$4</f>
        <v>2.9909396022299001E-2</v>
      </c>
      <c r="T4" s="7">
        <f>C4-$I$5</f>
        <v>-0.1595719489541452</v>
      </c>
      <c r="U4" s="7">
        <f>D4-$I$6</f>
        <v>-6.6063188554896346E-2</v>
      </c>
      <c r="V4" s="7">
        <f>E4-$I$7</f>
        <v>6.6271971248248268E-2</v>
      </c>
      <c r="W4" s="7">
        <f>F4-$I$8</f>
        <v>-8.4684892572377893E-2</v>
      </c>
      <c r="X4" s="7"/>
      <c r="Y4" t="s">
        <v>1</v>
      </c>
      <c r="Z4">
        <f t="array" ref="Z4:AD8">MMULT(TRANSPOSE(S4:W62),S4:W62)/58</f>
        <v>4.65491294922826E-3</v>
      </c>
      <c r="AA4">
        <v>3.9368233814096433E-3</v>
      </c>
      <c r="AB4">
        <v>2.6960920072612942E-3</v>
      </c>
      <c r="AC4">
        <v>1.6028894854828472E-3</v>
      </c>
      <c r="AD4">
        <v>1.2346570063022368E-3</v>
      </c>
    </row>
    <row r="5" spans="1:30" x14ac:dyDescent="0.25">
      <c r="A5" s="1">
        <v>44774</v>
      </c>
      <c r="B5" s="7">
        <v>5.758129909577827E-2</v>
      </c>
      <c r="C5" s="7">
        <v>4.7820284059337845E-2</v>
      </c>
      <c r="D5" s="7">
        <v>8.3923813705725103E-2</v>
      </c>
      <c r="E5" s="7">
        <v>6.2461608050466841E-2</v>
      </c>
      <c r="F5" s="7">
        <v>-2.4917087880467301E-2</v>
      </c>
      <c r="H5" t="s">
        <v>3</v>
      </c>
      <c r="I5" s="9">
        <f>AVERAGE(C4:C62)</f>
        <v>1.3424623284189674E-2</v>
      </c>
      <c r="K5" t="s">
        <v>3</v>
      </c>
      <c r="L5">
        <f>_xlfn.COVARIANCE.S(tm, itc)</f>
        <v>3.9368233814096433E-3</v>
      </c>
      <c r="M5">
        <f>_xlfn.COVARIANCE.S(tm,tm)</f>
        <v>3.0972942070091894E-2</v>
      </c>
      <c r="N5">
        <f>_xlfn.COVARIANCE.S(tm,icici)</f>
        <v>9.0274699085442014E-3</v>
      </c>
      <c r="O5">
        <f>_xlfn.COVARIANCE.S(tm,cipla)</f>
        <v>3.6945575717827576E-3</v>
      </c>
      <c r="P5">
        <f>_xlfn.COVARIANCE.S(tm,tcs)</f>
        <v>3.2196621223917138E-3</v>
      </c>
      <c r="R5" s="20">
        <v>44774</v>
      </c>
      <c r="S5" s="7">
        <f t="shared" ref="S5:S62" si="0">B5-$I$4</f>
        <v>4.8333166256922869E-2</v>
      </c>
      <c r="T5" s="7">
        <f t="shared" ref="T5:T62" si="1">C5-$I$5</f>
        <v>3.4395660775148169E-2</v>
      </c>
      <c r="U5" s="7">
        <f t="shared" ref="U5:U62" si="2">D5-$I$6</f>
        <v>6.1065557247292131E-2</v>
      </c>
      <c r="V5" s="7">
        <f t="shared" ref="V5:V62" si="3">E5-$I$7</f>
        <v>4.8979191073877208E-2</v>
      </c>
      <c r="W5" s="7">
        <f t="shared" ref="W5:W62" si="4">F5-$I$8</f>
        <v>-4.3005944912178559E-2</v>
      </c>
      <c r="X5" s="7"/>
      <c r="Y5" t="s">
        <v>3</v>
      </c>
      <c r="Z5">
        <v>3.9368233814096433E-3</v>
      </c>
      <c r="AA5">
        <v>3.0972942070091894E-2</v>
      </c>
      <c r="AB5">
        <v>9.0274699085442014E-3</v>
      </c>
      <c r="AC5">
        <v>3.6945575717827576E-3</v>
      </c>
      <c r="AD5">
        <v>3.2196621223917138E-3</v>
      </c>
    </row>
    <row r="6" spans="1:30" x14ac:dyDescent="0.25">
      <c r="A6" s="1">
        <v>44743</v>
      </c>
      <c r="B6" s="7">
        <v>0.10804383180987197</v>
      </c>
      <c r="C6" s="7">
        <v>9.1792178488358828E-2</v>
      </c>
      <c r="D6" s="7">
        <v>0.15752252607463912</v>
      </c>
      <c r="E6" s="7">
        <v>6.5634518167020622E-2</v>
      </c>
      <c r="F6" s="7">
        <v>1.0651608103610065E-2</v>
      </c>
      <c r="H6" t="s">
        <v>4</v>
      </c>
      <c r="I6" s="9">
        <f>AVERAGE(D4:D62)</f>
        <v>2.2858256458432973E-2</v>
      </c>
      <c r="K6" t="s">
        <v>4</v>
      </c>
      <c r="L6">
        <f>_xlfn.COVARIANCE.S(icici, itc)</f>
        <v>2.6960920072612942E-3</v>
      </c>
      <c r="M6">
        <f>_xlfn.COVARIANCE.S(icici,tm)</f>
        <v>9.0274699085442014E-3</v>
      </c>
      <c r="N6">
        <f>_xlfn.COVARIANCE.S(icici,icici)</f>
        <v>9.0052560774580345E-3</v>
      </c>
      <c r="O6">
        <f>_xlfn.COVARIANCE.S(icici,cipla)</f>
        <v>2.64961478810232E-4</v>
      </c>
      <c r="P6">
        <f>_xlfn.COVARIANCE.S(icici,tcs)</f>
        <v>7.8323298664207221E-4</v>
      </c>
      <c r="R6" s="20">
        <v>44743</v>
      </c>
      <c r="S6" s="7">
        <f t="shared" si="0"/>
        <v>9.879569897101656E-2</v>
      </c>
      <c r="T6" s="7">
        <f t="shared" si="1"/>
        <v>7.8367555204169159E-2</v>
      </c>
      <c r="U6" s="7">
        <f t="shared" si="2"/>
        <v>0.13466426961620614</v>
      </c>
      <c r="V6" s="7">
        <f t="shared" si="3"/>
        <v>5.215210119043099E-2</v>
      </c>
      <c r="W6" s="7">
        <f t="shared" si="4"/>
        <v>-7.4372489281011971E-3</v>
      </c>
      <c r="X6" s="7"/>
      <c r="Y6" t="s">
        <v>4</v>
      </c>
      <c r="Z6">
        <v>2.6960920072612942E-3</v>
      </c>
      <c r="AA6">
        <v>9.0274699085442014E-3</v>
      </c>
      <c r="AB6">
        <v>9.0052560774580345E-3</v>
      </c>
      <c r="AC6">
        <v>2.64961478810232E-4</v>
      </c>
      <c r="AD6">
        <v>7.8323298664207221E-4</v>
      </c>
    </row>
    <row r="7" spans="1:30" x14ac:dyDescent="0.25">
      <c r="A7" s="1">
        <v>44713</v>
      </c>
      <c r="B7" s="7">
        <v>3.4233737981915528E-2</v>
      </c>
      <c r="C7" s="7">
        <v>-7.1581559821843582E-2</v>
      </c>
      <c r="D7" s="7">
        <v>-6.0636166272428509E-2</v>
      </c>
      <c r="E7" s="7">
        <v>-7.6287782932389636E-2</v>
      </c>
      <c r="F7" s="7">
        <v>-2.2364775509258042E-2</v>
      </c>
      <c r="H7" t="s">
        <v>5</v>
      </c>
      <c r="I7" s="9">
        <f>AVERAGE(E4:E62)</f>
        <v>1.3482416976589633E-2</v>
      </c>
      <c r="K7" t="s">
        <v>5</v>
      </c>
      <c r="L7">
        <f>_xlfn.COVARIANCE.S(cipla, itc)</f>
        <v>1.6028894854828472E-3</v>
      </c>
      <c r="M7">
        <f>_xlfn.COVARIANCE.S(cipla,tm)</f>
        <v>3.6945575717827576E-3</v>
      </c>
      <c r="N7">
        <f>_xlfn.COVARIANCE.S(cipla,icici)</f>
        <v>2.64961478810232E-4</v>
      </c>
      <c r="O7">
        <f>_xlfn.COVARIANCE.S(cipla,cipla)</f>
        <v>7.2014529903771047E-3</v>
      </c>
      <c r="P7">
        <f>_xlfn.COVARIANCE.S(cipla,tcs)</f>
        <v>2.6204303049040911E-3</v>
      </c>
      <c r="R7" s="20">
        <v>44713</v>
      </c>
      <c r="S7" s="7">
        <f t="shared" si="0"/>
        <v>2.4985605143060127E-2</v>
      </c>
      <c r="T7" s="7">
        <f t="shared" si="1"/>
        <v>-8.5006183106033251E-2</v>
      </c>
      <c r="U7" s="7">
        <f t="shared" si="2"/>
        <v>-8.3494422730861481E-2</v>
      </c>
      <c r="V7" s="7">
        <f t="shared" si="3"/>
        <v>-8.9770199908979276E-2</v>
      </c>
      <c r="W7" s="7">
        <f t="shared" si="4"/>
        <v>-4.04536325409693E-2</v>
      </c>
      <c r="X7" s="7"/>
      <c r="Y7" t="s">
        <v>5</v>
      </c>
      <c r="Z7">
        <v>1.6028894854828472E-3</v>
      </c>
      <c r="AA7">
        <v>3.6945575717827576E-3</v>
      </c>
      <c r="AB7">
        <v>2.64961478810232E-4</v>
      </c>
      <c r="AC7">
        <v>7.2014529903771047E-3</v>
      </c>
      <c r="AD7">
        <v>2.6204303049040911E-3</v>
      </c>
    </row>
    <row r="8" spans="1:30" x14ac:dyDescent="0.25">
      <c r="A8" s="1">
        <v>44682</v>
      </c>
      <c r="B8" s="7">
        <v>4.2766376282204747E-2</v>
      </c>
      <c r="C8" s="7">
        <v>1.3596850819055924E-2</v>
      </c>
      <c r="D8" s="7">
        <v>1.2848039910517514E-2</v>
      </c>
      <c r="E8" s="7">
        <v>1.19751152636909E-2</v>
      </c>
      <c r="F8" s="7">
        <v>-5.1413863378519851E-2</v>
      </c>
      <c r="H8" t="s">
        <v>6</v>
      </c>
      <c r="I8" s="9">
        <f>AVERAGE(F4:F62)</f>
        <v>1.8088857031711262E-2</v>
      </c>
      <c r="K8" t="s">
        <v>6</v>
      </c>
      <c r="L8">
        <f>_xlfn.COVARIANCE.S(tcs, itc)</f>
        <v>1.2346570063022368E-3</v>
      </c>
      <c r="M8">
        <f>_xlfn.COVARIANCE.S(tcs,tm)</f>
        <v>3.2196621223917138E-3</v>
      </c>
      <c r="N8">
        <f>_xlfn.COVARIANCE.S(tcs,icici)</f>
        <v>7.8323298664207221E-4</v>
      </c>
      <c r="O8">
        <f>_xlfn.COVARIANCE.S(tcs,cipla)</f>
        <v>2.6204303049040911E-3</v>
      </c>
      <c r="P8">
        <f>_xlfn.COVARIANCE.S(tcs,tcs)</f>
        <v>5.1475914849299286E-3</v>
      </c>
      <c r="R8" s="20">
        <v>44682</v>
      </c>
      <c r="S8" s="7">
        <f t="shared" si="0"/>
        <v>3.3518243443349346E-2</v>
      </c>
      <c r="T8" s="7">
        <f t="shared" si="1"/>
        <v>1.7222753486625074E-4</v>
      </c>
      <c r="U8" s="7">
        <f t="shared" si="2"/>
        <v>-1.0010216547915458E-2</v>
      </c>
      <c r="V8" s="7">
        <f t="shared" si="3"/>
        <v>-1.5073017128987322E-3</v>
      </c>
      <c r="W8" s="7">
        <f t="shared" si="4"/>
        <v>-6.9502720410231117E-2</v>
      </c>
      <c r="X8" s="7"/>
      <c r="Y8" t="s">
        <v>6</v>
      </c>
      <c r="Z8">
        <v>1.2346570063022368E-3</v>
      </c>
      <c r="AA8">
        <v>3.2196621223917138E-3</v>
      </c>
      <c r="AB8">
        <v>7.8323298664207221E-4</v>
      </c>
      <c r="AC8">
        <v>2.6204303049040911E-3</v>
      </c>
      <c r="AD8">
        <v>5.1475914849299286E-3</v>
      </c>
    </row>
    <row r="9" spans="1:30" x14ac:dyDescent="0.25">
      <c r="A9" s="1">
        <v>44652</v>
      </c>
      <c r="B9" s="7">
        <v>3.5507650067200525E-2</v>
      </c>
      <c r="C9" s="7">
        <v>8.8760945244956944E-3</v>
      </c>
      <c r="D9" s="7">
        <v>1.7800948901259189E-2</v>
      </c>
      <c r="E9" s="7">
        <v>-3.619662285296197E-2</v>
      </c>
      <c r="F9" s="7">
        <v>-5.1671829616056555E-2</v>
      </c>
      <c r="R9" s="20">
        <v>44652</v>
      </c>
      <c r="S9" s="7">
        <f t="shared" si="0"/>
        <v>2.6259517228345124E-2</v>
      </c>
      <c r="T9" s="7">
        <f t="shared" si="1"/>
        <v>-4.5485287596939792E-3</v>
      </c>
      <c r="U9" s="7">
        <f t="shared" si="2"/>
        <v>-5.0573075571737833E-3</v>
      </c>
      <c r="V9" s="7">
        <f t="shared" si="3"/>
        <v>-4.9679039829551602E-2</v>
      </c>
      <c r="W9" s="7">
        <f t="shared" si="4"/>
        <v>-6.9760686647767814E-2</v>
      </c>
      <c r="X9" s="7"/>
    </row>
    <row r="10" spans="1:30" x14ac:dyDescent="0.25">
      <c r="A10" s="1">
        <v>44621</v>
      </c>
      <c r="B10" s="7">
        <v>0.18805586813903002</v>
      </c>
      <c r="C10" s="7">
        <v>-4.4708707271235486E-2</v>
      </c>
      <c r="D10" s="7">
        <v>-1.6695863022287736E-2</v>
      </c>
      <c r="E10" s="7">
        <v>0.10053508161350218</v>
      </c>
      <c r="F10" s="7">
        <v>5.2262138451740631E-2</v>
      </c>
      <c r="R10" s="20">
        <v>44621</v>
      </c>
      <c r="S10" s="7">
        <f t="shared" si="0"/>
        <v>0.17880773530017463</v>
      </c>
      <c r="T10" s="7">
        <f t="shared" si="1"/>
        <v>-5.8133330555425161E-2</v>
      </c>
      <c r="U10" s="7">
        <f t="shared" si="2"/>
        <v>-3.9554119480720712E-2</v>
      </c>
      <c r="V10" s="7">
        <f t="shared" si="3"/>
        <v>8.7052664636912552E-2</v>
      </c>
      <c r="W10" s="7">
        <f t="shared" si="4"/>
        <v>3.4173281420029372E-2</v>
      </c>
      <c r="X10" s="7"/>
    </row>
    <row r="11" spans="1:30" x14ac:dyDescent="0.25">
      <c r="A11" s="1">
        <v>44593</v>
      </c>
      <c r="B11" s="7">
        <v>-1.9754719466423008E-2</v>
      </c>
      <c r="C11" s="7">
        <v>-0.12303237469821346</v>
      </c>
      <c r="D11" s="7">
        <v>-5.8443214814574464E-2</v>
      </c>
      <c r="E11" s="7">
        <v>-2.1111139696104977E-2</v>
      </c>
      <c r="F11" s="7">
        <v>-4.7053757604182102E-2</v>
      </c>
      <c r="R11" s="20">
        <v>44593</v>
      </c>
      <c r="S11" s="7">
        <f t="shared" si="0"/>
        <v>-2.9002852305278409E-2</v>
      </c>
      <c r="T11" s="7">
        <f t="shared" si="1"/>
        <v>-0.13645699798240313</v>
      </c>
      <c r="U11" s="7">
        <f t="shared" si="2"/>
        <v>-8.1301471273007436E-2</v>
      </c>
      <c r="V11" s="7">
        <f t="shared" si="3"/>
        <v>-3.4593556672694606E-2</v>
      </c>
      <c r="W11" s="7">
        <f t="shared" si="4"/>
        <v>-6.5142614635893367E-2</v>
      </c>
      <c r="X11" s="7"/>
    </row>
    <row r="12" spans="1:30" x14ac:dyDescent="0.25">
      <c r="A12" s="1">
        <v>44562</v>
      </c>
      <c r="B12" s="7">
        <v>9.8601513933286641E-3</v>
      </c>
      <c r="C12" s="7">
        <v>7.3279449501817376E-2</v>
      </c>
      <c r="D12" s="7">
        <v>6.5729844299194887E-2</v>
      </c>
      <c r="E12" s="7">
        <v>9.5333377064874426E-4</v>
      </c>
      <c r="F12" s="7">
        <v>-5.6183710790174096E-4</v>
      </c>
      <c r="R12" s="20">
        <v>44562</v>
      </c>
      <c r="S12" s="7">
        <f t="shared" si="0"/>
        <v>6.1201855447326134E-4</v>
      </c>
      <c r="T12" s="7">
        <f t="shared" si="1"/>
        <v>5.98548262176277E-2</v>
      </c>
      <c r="U12" s="7">
        <f t="shared" si="2"/>
        <v>4.2871587840761914E-2</v>
      </c>
      <c r="V12" s="7">
        <f t="shared" si="3"/>
        <v>-1.2529083205940889E-2</v>
      </c>
      <c r="W12" s="7">
        <f t="shared" si="4"/>
        <v>-1.8650694139613004E-2</v>
      </c>
      <c r="X12" s="7"/>
    </row>
    <row r="13" spans="1:30" x14ac:dyDescent="0.25">
      <c r="A13" s="1">
        <v>44531</v>
      </c>
      <c r="B13" s="7">
        <v>-1.4017636276490693E-2</v>
      </c>
      <c r="C13" s="7">
        <v>5.1897051218093494E-2</v>
      </c>
      <c r="D13" s="7">
        <v>3.6116864519518559E-2</v>
      </c>
      <c r="E13" s="7">
        <v>-2.8003691459749881E-2</v>
      </c>
      <c r="F13" s="7">
        <v>5.9277806420296168E-2</v>
      </c>
      <c r="R13" s="20">
        <v>44531</v>
      </c>
      <c r="S13" s="7">
        <f t="shared" si="0"/>
        <v>-2.3265769115346096E-2</v>
      </c>
      <c r="T13" s="7">
        <f t="shared" si="1"/>
        <v>3.8472427933903819E-2</v>
      </c>
      <c r="U13" s="7">
        <f t="shared" si="2"/>
        <v>1.3258608061085586E-2</v>
      </c>
      <c r="V13" s="7">
        <f t="shared" si="3"/>
        <v>-4.1486108436339514E-2</v>
      </c>
      <c r="W13" s="7">
        <f t="shared" si="4"/>
        <v>4.1188949388584903E-2</v>
      </c>
      <c r="X13" s="7"/>
    </row>
    <row r="14" spans="1:30" x14ac:dyDescent="0.25">
      <c r="A14" s="1">
        <v>44501</v>
      </c>
      <c r="B14" s="7">
        <v>-9.1845973560311656E-3</v>
      </c>
      <c r="C14" s="7">
        <v>-5.1891679506511995E-2</v>
      </c>
      <c r="D14" s="7">
        <v>-0.10934483723664867</v>
      </c>
      <c r="E14" s="7">
        <v>7.3200359290336442E-2</v>
      </c>
      <c r="F14" s="7">
        <v>4.0665563033717309E-2</v>
      </c>
      <c r="R14" s="20">
        <v>44501</v>
      </c>
      <c r="S14" s="7">
        <f t="shared" si="0"/>
        <v>-1.8432730194886567E-2</v>
      </c>
      <c r="T14" s="7">
        <f t="shared" si="1"/>
        <v>-6.5316302790701664E-2</v>
      </c>
      <c r="U14" s="7">
        <f t="shared" si="2"/>
        <v>-0.13220309369508165</v>
      </c>
      <c r="V14" s="7">
        <f t="shared" si="3"/>
        <v>5.9717942313746809E-2</v>
      </c>
      <c r="W14" s="7">
        <f t="shared" si="4"/>
        <v>2.2576706002006047E-2</v>
      </c>
      <c r="X14" s="7"/>
    </row>
    <row r="15" spans="1:30" x14ac:dyDescent="0.25">
      <c r="A15" s="1">
        <v>44470</v>
      </c>
      <c r="B15" s="7">
        <v>-5.4838008464749129E-2</v>
      </c>
      <c r="C15" s="7">
        <v>0.45102745850858034</v>
      </c>
      <c r="D15" s="7">
        <v>0.14439607324055637</v>
      </c>
      <c r="E15" s="7">
        <v>-7.9812928237268224E-2</v>
      </c>
      <c r="F15" s="7">
        <v>-0.10006494788875893</v>
      </c>
      <c r="R15" s="20">
        <v>44470</v>
      </c>
      <c r="S15" s="7">
        <f t="shared" si="0"/>
        <v>-6.408614130360453E-2</v>
      </c>
      <c r="T15" s="7">
        <f t="shared" si="1"/>
        <v>0.43760283522439064</v>
      </c>
      <c r="U15" s="7">
        <f t="shared" si="2"/>
        <v>0.12153781678212339</v>
      </c>
      <c r="V15" s="7">
        <f t="shared" si="3"/>
        <v>-9.329534521385785E-2</v>
      </c>
      <c r="W15" s="7">
        <f t="shared" si="4"/>
        <v>-0.11815380492047019</v>
      </c>
      <c r="X15" s="7"/>
    </row>
    <row r="16" spans="1:30" x14ac:dyDescent="0.25">
      <c r="A16" s="1">
        <v>44440</v>
      </c>
      <c r="B16" s="7">
        <v>0.11760527048831472</v>
      </c>
      <c r="C16" s="7">
        <v>0.16028548528863854</v>
      </c>
      <c r="D16" s="7">
        <v>-2.5311169090481551E-2</v>
      </c>
      <c r="E16" s="7">
        <v>4.3443930872295346E-2</v>
      </c>
      <c r="F16" s="7">
        <v>-2.8785699894549391E-3</v>
      </c>
      <c r="R16" s="20">
        <v>44440</v>
      </c>
      <c r="S16" s="7">
        <f t="shared" si="0"/>
        <v>0.10835713764945931</v>
      </c>
      <c r="T16" s="7">
        <f t="shared" si="1"/>
        <v>0.14686086200444887</v>
      </c>
      <c r="U16" s="7">
        <f t="shared" si="2"/>
        <v>-4.8169425548914527E-2</v>
      </c>
      <c r="V16" s="7">
        <f t="shared" si="3"/>
        <v>2.9961513895705713E-2</v>
      </c>
      <c r="W16" s="7">
        <f t="shared" si="4"/>
        <v>-2.0967427021166201E-2</v>
      </c>
      <c r="X16" s="7"/>
    </row>
    <row r="17" spans="1:24" x14ac:dyDescent="0.25">
      <c r="A17" s="1">
        <v>44409</v>
      </c>
      <c r="B17" s="7">
        <v>3.0983153063698272E-2</v>
      </c>
      <c r="C17" s="7">
        <v>-2.26229757731734E-2</v>
      </c>
      <c r="D17" s="7">
        <v>5.6637931080361394E-2</v>
      </c>
      <c r="E17" s="7">
        <v>3.0161445312892426E-2</v>
      </c>
      <c r="F17" s="7">
        <v>0.19803412658623931</v>
      </c>
      <c r="R17" s="20">
        <v>44409</v>
      </c>
      <c r="S17" s="7">
        <f t="shared" si="0"/>
        <v>2.1735020224842867E-2</v>
      </c>
      <c r="T17" s="7">
        <f t="shared" si="1"/>
        <v>-3.6047599057363072E-2</v>
      </c>
      <c r="U17" s="7">
        <f t="shared" si="2"/>
        <v>3.3779674621928421E-2</v>
      </c>
      <c r="V17" s="7">
        <f t="shared" si="3"/>
        <v>1.6679028336302793E-2</v>
      </c>
      <c r="W17" s="7">
        <f t="shared" si="4"/>
        <v>0.17994526955452805</v>
      </c>
      <c r="X17" s="7"/>
    </row>
    <row r="18" spans="1:24" x14ac:dyDescent="0.25">
      <c r="A18" s="1">
        <v>44378</v>
      </c>
      <c r="B18" s="7">
        <v>3.9220294365050777E-2</v>
      </c>
      <c r="C18" s="7">
        <v>-0.1344228303694435</v>
      </c>
      <c r="D18" s="7">
        <v>8.1787930198566117E-2</v>
      </c>
      <c r="E18" s="7">
        <v>-5.3349179505835023E-2</v>
      </c>
      <c r="F18" s="7">
        <v>-5.3291462871310633E-2</v>
      </c>
      <c r="R18" s="20">
        <v>44378</v>
      </c>
      <c r="S18" s="7">
        <f t="shared" si="0"/>
        <v>2.9972161526195376E-2</v>
      </c>
      <c r="T18" s="7">
        <f t="shared" si="1"/>
        <v>-0.14784745365363317</v>
      </c>
      <c r="U18" s="7">
        <f t="shared" si="2"/>
        <v>5.8929673740133144E-2</v>
      </c>
      <c r="V18" s="7">
        <f t="shared" si="3"/>
        <v>-6.6831596482424649E-2</v>
      </c>
      <c r="W18" s="7">
        <f t="shared" si="4"/>
        <v>-7.1380319903021891E-2</v>
      </c>
      <c r="X18" s="7"/>
    </row>
    <row r="19" spans="1:24" x14ac:dyDescent="0.25">
      <c r="A19" s="1">
        <v>44348</v>
      </c>
      <c r="B19" s="7">
        <v>-6.4173643284516038E-2</v>
      </c>
      <c r="C19" s="7">
        <v>6.5411783529411793E-2</v>
      </c>
      <c r="D19" s="7">
        <v>-4.8057318457018036E-2</v>
      </c>
      <c r="E19" s="7">
        <v>2.3753179915031113E-2</v>
      </c>
      <c r="F19" s="7">
        <v>6.4247007725465183E-2</v>
      </c>
      <c r="R19" s="20">
        <v>44348</v>
      </c>
      <c r="S19" s="7">
        <f t="shared" si="0"/>
        <v>-7.3421776123371446E-2</v>
      </c>
      <c r="T19" s="7">
        <f t="shared" si="1"/>
        <v>5.1987160245222118E-2</v>
      </c>
      <c r="U19" s="7">
        <f t="shared" si="2"/>
        <v>-7.0915574915451002E-2</v>
      </c>
      <c r="V19" s="7">
        <f t="shared" si="3"/>
        <v>1.027076293844148E-2</v>
      </c>
      <c r="W19" s="7">
        <f t="shared" si="4"/>
        <v>4.6158150693753924E-2</v>
      </c>
      <c r="X19" s="7"/>
    </row>
    <row r="20" spans="1:24" x14ac:dyDescent="0.25">
      <c r="A20" s="1">
        <v>44317</v>
      </c>
      <c r="B20" s="7">
        <v>6.9101616756462939E-2</v>
      </c>
      <c r="C20" s="7">
        <v>8.4737088622009391E-2</v>
      </c>
      <c r="D20" s="7">
        <v>0.10366369769144831</v>
      </c>
      <c r="E20" s="7">
        <v>4.2840676720209019E-2</v>
      </c>
      <c r="F20" s="7">
        <v>4.0683144938267683E-2</v>
      </c>
      <c r="R20" s="20">
        <v>44317</v>
      </c>
      <c r="S20" s="7">
        <f t="shared" si="0"/>
        <v>5.9853483917607538E-2</v>
      </c>
      <c r="T20" s="7">
        <f t="shared" si="1"/>
        <v>7.1312465337819722E-2</v>
      </c>
      <c r="U20" s="7">
        <f t="shared" si="2"/>
        <v>8.0805441233015335E-2</v>
      </c>
      <c r="V20" s="7">
        <f t="shared" si="3"/>
        <v>2.9358259743619386E-2</v>
      </c>
      <c r="W20" s="7">
        <f t="shared" si="4"/>
        <v>2.2594287906556421E-2</v>
      </c>
      <c r="X20" s="7"/>
    </row>
    <row r="21" spans="1:24" x14ac:dyDescent="0.25">
      <c r="A21" s="1">
        <v>44287</v>
      </c>
      <c r="B21" s="7">
        <v>-7.2768829569225035E-2</v>
      </c>
      <c r="C21" s="7">
        <v>-2.6341889715383215E-2</v>
      </c>
      <c r="D21" s="7">
        <v>3.1609754840800509E-2</v>
      </c>
      <c r="E21" s="7">
        <v>0.11685681765176596</v>
      </c>
      <c r="F21" s="7">
        <v>-4.4747292807998565E-2</v>
      </c>
      <c r="R21" s="20">
        <v>44287</v>
      </c>
      <c r="S21" s="7">
        <f t="shared" si="0"/>
        <v>-8.2016962408080443E-2</v>
      </c>
      <c r="T21" s="7">
        <f t="shared" si="1"/>
        <v>-3.9766512999572887E-2</v>
      </c>
      <c r="U21" s="7">
        <f t="shared" si="2"/>
        <v>8.7514983823675369E-3</v>
      </c>
      <c r="V21" s="7">
        <f t="shared" si="3"/>
        <v>0.10337440067517634</v>
      </c>
      <c r="W21" s="7">
        <f t="shared" si="4"/>
        <v>-6.2836149839709823E-2</v>
      </c>
      <c r="X21" s="7"/>
    </row>
    <row r="22" spans="1:24" x14ac:dyDescent="0.25">
      <c r="A22" s="1">
        <v>44256</v>
      </c>
      <c r="B22" s="7">
        <v>9.7272186041982803E-2</v>
      </c>
      <c r="C22" s="7">
        <v>-6.5490085815510135E-2</v>
      </c>
      <c r="D22" s="7">
        <v>-2.6181623538482034E-2</v>
      </c>
      <c r="E22" s="7">
        <v>3.5639413205139019E-2</v>
      </c>
      <c r="F22" s="7">
        <v>9.7968502117918466E-2</v>
      </c>
      <c r="R22" s="20">
        <v>44256</v>
      </c>
      <c r="S22" s="7">
        <f t="shared" si="0"/>
        <v>8.8024053203127395E-2</v>
      </c>
      <c r="T22" s="7">
        <f t="shared" si="1"/>
        <v>-7.8914709099699804E-2</v>
      </c>
      <c r="U22" s="7">
        <f t="shared" si="2"/>
        <v>-4.9039879996915003E-2</v>
      </c>
      <c r="V22" s="7">
        <f t="shared" si="3"/>
        <v>2.2156996228549386E-2</v>
      </c>
      <c r="W22" s="7">
        <f t="shared" si="4"/>
        <v>7.9879645086207207E-2</v>
      </c>
      <c r="X22" s="7"/>
    </row>
    <row r="23" spans="1:24" x14ac:dyDescent="0.25">
      <c r="A23" s="1">
        <v>44228</v>
      </c>
      <c r="B23" s="7">
        <v>2.9520682685667018E-3</v>
      </c>
      <c r="C23" s="7">
        <v>0.22934905690069018</v>
      </c>
      <c r="D23" s="7">
        <v>0.11312847299685293</v>
      </c>
      <c r="E23" s="7">
        <v>-4.703969622577174E-2</v>
      </c>
      <c r="F23" s="7">
        <v>-6.7990487538592242E-2</v>
      </c>
      <c r="R23" s="20">
        <v>44228</v>
      </c>
      <c r="S23" s="7">
        <f t="shared" si="0"/>
        <v>-6.2960645702887005E-3</v>
      </c>
      <c r="T23" s="7">
        <f t="shared" si="1"/>
        <v>0.21592443361650052</v>
      </c>
      <c r="U23" s="7">
        <f t="shared" si="2"/>
        <v>9.0270216538419962E-2</v>
      </c>
      <c r="V23" s="7">
        <f t="shared" si="3"/>
        <v>-6.0522113202361373E-2</v>
      </c>
      <c r="W23" s="7">
        <f t="shared" si="4"/>
        <v>-8.6079344570303501E-2</v>
      </c>
      <c r="X23" s="7"/>
    </row>
    <row r="24" spans="1:24" x14ac:dyDescent="0.25">
      <c r="A24" s="1">
        <v>44197</v>
      </c>
      <c r="B24" s="7">
        <v>-2.7511915609767144E-2</v>
      </c>
      <c r="C24" s="7">
        <v>0.42888225959590126</v>
      </c>
      <c r="D24" s="7">
        <v>3.6445762808944649E-3</v>
      </c>
      <c r="E24" s="7">
        <v>7.2565991642021214E-3</v>
      </c>
      <c r="F24" s="7">
        <v>8.6839541072548918E-2</v>
      </c>
      <c r="R24" s="20">
        <v>44197</v>
      </c>
      <c r="S24" s="7">
        <f t="shared" si="0"/>
        <v>-3.6760048448622545E-2</v>
      </c>
      <c r="T24" s="7">
        <f t="shared" si="1"/>
        <v>0.41545763631171156</v>
      </c>
      <c r="U24" s="7">
        <f t="shared" si="2"/>
        <v>-1.9213680177538509E-2</v>
      </c>
      <c r="V24" s="7">
        <f t="shared" si="3"/>
        <v>-6.2258178123875112E-3</v>
      </c>
      <c r="W24" s="7">
        <f t="shared" si="4"/>
        <v>6.8750684040837659E-2</v>
      </c>
      <c r="X24" s="7"/>
    </row>
    <row r="25" spans="1:24" x14ac:dyDescent="0.25">
      <c r="A25" s="1">
        <v>44166</v>
      </c>
      <c r="B25" s="7">
        <v>7.9266749247125387E-2</v>
      </c>
      <c r="C25" s="7">
        <v>1.9406708530966169E-2</v>
      </c>
      <c r="D25" s="7">
        <v>0.13034746626694627</v>
      </c>
      <c r="E25" s="7">
        <v>9.9718457100521463E-2</v>
      </c>
      <c r="F25" s="7">
        <v>6.8329738368700529E-2</v>
      </c>
      <c r="R25" s="20">
        <v>44166</v>
      </c>
      <c r="S25" s="7">
        <f t="shared" si="0"/>
        <v>7.0018616408269979E-2</v>
      </c>
      <c r="T25" s="7">
        <f t="shared" si="1"/>
        <v>5.9820852467764949E-3</v>
      </c>
      <c r="U25" s="7">
        <f t="shared" si="2"/>
        <v>0.10748920980851329</v>
      </c>
      <c r="V25" s="7">
        <f t="shared" si="3"/>
        <v>8.6236040123931823E-2</v>
      </c>
      <c r="W25" s="7">
        <f t="shared" si="4"/>
        <v>5.0240881336989271E-2</v>
      </c>
      <c r="X25" s="7"/>
    </row>
    <row r="26" spans="1:24" x14ac:dyDescent="0.25">
      <c r="A26" s="1">
        <v>44136</v>
      </c>
      <c r="B26" s="7">
        <v>0.17186076472286299</v>
      </c>
      <c r="C26" s="7">
        <v>0.35959302041129393</v>
      </c>
      <c r="D26" s="7">
        <v>0.20567997875733271</v>
      </c>
      <c r="E26" s="7">
        <v>-1.1795938279074093E-2</v>
      </c>
      <c r="F26" s="7">
        <v>9.8409944104353424E-3</v>
      </c>
      <c r="R26" s="20">
        <v>44136</v>
      </c>
      <c r="S26" s="7">
        <f t="shared" si="0"/>
        <v>0.1626126318840076</v>
      </c>
      <c r="T26" s="7">
        <f t="shared" si="1"/>
        <v>0.34616839712710423</v>
      </c>
      <c r="U26" s="7">
        <f t="shared" si="2"/>
        <v>0.18282172229889973</v>
      </c>
      <c r="V26" s="7">
        <f t="shared" si="3"/>
        <v>-2.5278355255663725E-2</v>
      </c>
      <c r="W26" s="7">
        <f t="shared" si="4"/>
        <v>-8.2478626212759195E-3</v>
      </c>
      <c r="X26" s="7"/>
    </row>
    <row r="27" spans="1:24" x14ac:dyDescent="0.25">
      <c r="A27" s="1">
        <v>44105</v>
      </c>
      <c r="B27" s="7">
        <v>-3.7565555404080145E-2</v>
      </c>
      <c r="C27" s="7">
        <v>-4.876286461899115E-3</v>
      </c>
      <c r="D27" s="7">
        <v>0.10669494011365166</v>
      </c>
      <c r="E27" s="7">
        <v>-2.6074635880116933E-2</v>
      </c>
      <c r="F27" s="7">
        <v>6.9233414687475334E-2</v>
      </c>
      <c r="R27" s="20">
        <v>44105</v>
      </c>
      <c r="S27" s="7">
        <f t="shared" si="0"/>
        <v>-4.6813688242935546E-2</v>
      </c>
      <c r="T27" s="7">
        <f t="shared" si="1"/>
        <v>-1.8300909746088789E-2</v>
      </c>
      <c r="U27" s="7">
        <f t="shared" si="2"/>
        <v>8.383668365521868E-2</v>
      </c>
      <c r="V27" s="7">
        <f t="shared" si="3"/>
        <v>-3.9557052856706562E-2</v>
      </c>
      <c r="W27" s="7">
        <f t="shared" si="4"/>
        <v>5.1144557655764075E-2</v>
      </c>
      <c r="X27" s="7"/>
    </row>
    <row r="28" spans="1:24" x14ac:dyDescent="0.25">
      <c r="A28" s="1">
        <v>44075</v>
      </c>
      <c r="B28" s="7">
        <v>-0.10151760809913077</v>
      </c>
      <c r="C28" s="7">
        <v>-6.9134037761187886E-2</v>
      </c>
      <c r="D28" s="7">
        <v>-0.10098835011110163</v>
      </c>
      <c r="E28" s="7">
        <v>8.5698228884555569E-2</v>
      </c>
      <c r="F28" s="7">
        <v>0.10413103426664667</v>
      </c>
      <c r="R28" s="20">
        <v>44075</v>
      </c>
      <c r="S28" s="7">
        <f t="shared" si="0"/>
        <v>-0.11076574093798618</v>
      </c>
      <c r="T28" s="7">
        <f t="shared" si="1"/>
        <v>-8.2558661045377554E-2</v>
      </c>
      <c r="U28" s="7">
        <f t="shared" si="2"/>
        <v>-0.12384660656953461</v>
      </c>
      <c r="V28" s="7">
        <f t="shared" si="3"/>
        <v>7.2215811907965943E-2</v>
      </c>
      <c r="W28" s="7">
        <f t="shared" si="4"/>
        <v>8.6042177234935416E-2</v>
      </c>
      <c r="X28" s="7"/>
    </row>
    <row r="29" spans="1:24" x14ac:dyDescent="0.25">
      <c r="A29" s="1">
        <v>44044</v>
      </c>
      <c r="B29" s="7">
        <v>3.4901396397972052E-2</v>
      </c>
      <c r="C29" s="7">
        <v>0.36837070485674711</v>
      </c>
      <c r="D29" s="7">
        <v>0.1378316514545124</v>
      </c>
      <c r="E29" s="7">
        <v>-9.1647413797862325E-3</v>
      </c>
      <c r="F29" s="7">
        <v>-8.3659886197717508E-3</v>
      </c>
      <c r="R29" s="20">
        <v>44044</v>
      </c>
      <c r="S29" s="7">
        <f t="shared" si="0"/>
        <v>2.5653263559116651E-2</v>
      </c>
      <c r="T29" s="7">
        <f t="shared" si="1"/>
        <v>0.35494608157255741</v>
      </c>
      <c r="U29" s="7">
        <f t="shared" si="2"/>
        <v>0.11497339499607942</v>
      </c>
      <c r="V29" s="7">
        <f t="shared" si="3"/>
        <v>-2.2647158356375867E-2</v>
      </c>
      <c r="W29" s="7">
        <f t="shared" si="4"/>
        <v>-2.6454845651483011E-2</v>
      </c>
      <c r="X29" s="7"/>
    </row>
    <row r="30" spans="1:24" x14ac:dyDescent="0.25">
      <c r="A30" s="1">
        <v>44013</v>
      </c>
      <c r="B30" s="7">
        <v>-2.5688318449713149E-3</v>
      </c>
      <c r="C30" s="7">
        <v>6.5139969465648859E-2</v>
      </c>
      <c r="D30" s="7">
        <v>-1.3230979617936236E-2</v>
      </c>
      <c r="E30" s="7">
        <v>0.1247950158510554</v>
      </c>
      <c r="F30" s="7">
        <v>9.8914926559012947E-2</v>
      </c>
      <c r="R30" s="20">
        <v>44013</v>
      </c>
      <c r="S30" s="7">
        <f t="shared" si="0"/>
        <v>-1.1816964683826717E-2</v>
      </c>
      <c r="T30" s="7">
        <f t="shared" si="1"/>
        <v>5.1715346181459183E-2</v>
      </c>
      <c r="U30" s="7">
        <f t="shared" si="2"/>
        <v>-3.6089236076369206E-2</v>
      </c>
      <c r="V30" s="7">
        <f t="shared" si="3"/>
        <v>0.11131259887446576</v>
      </c>
      <c r="W30" s="7">
        <f t="shared" si="4"/>
        <v>8.0826069527301689E-2</v>
      </c>
      <c r="X30" s="7"/>
    </row>
    <row r="31" spans="1:24" x14ac:dyDescent="0.25">
      <c r="A31" s="1">
        <v>43983</v>
      </c>
      <c r="B31" s="7">
        <v>-1.3681258225949658E-2</v>
      </c>
      <c r="C31" s="7">
        <v>0.12931034482758622</v>
      </c>
      <c r="D31" s="7">
        <v>5.8743779162244068E-2</v>
      </c>
      <c r="E31" s="7">
        <v>-1.2188527285286953E-2</v>
      </c>
      <c r="F31" s="7">
        <v>5.5669822667748732E-2</v>
      </c>
      <c r="R31" s="20">
        <v>43983</v>
      </c>
      <c r="S31" s="7">
        <f t="shared" si="0"/>
        <v>-2.2929391064805061E-2</v>
      </c>
      <c r="T31" s="7">
        <f t="shared" si="1"/>
        <v>0.11588572154339655</v>
      </c>
      <c r="U31" s="7">
        <f t="shared" si="2"/>
        <v>3.5885522703811096E-2</v>
      </c>
      <c r="V31" s="7">
        <f t="shared" si="3"/>
        <v>-2.5670944261876584E-2</v>
      </c>
      <c r="W31" s="7">
        <f t="shared" si="4"/>
        <v>3.7580965636037467E-2</v>
      </c>
      <c r="X31" s="7"/>
    </row>
    <row r="32" spans="1:24" x14ac:dyDescent="0.25">
      <c r="A32" s="1">
        <v>43952</v>
      </c>
      <c r="B32" s="7">
        <v>8.4042782970612587E-2</v>
      </c>
      <c r="C32" s="7">
        <v>-6.7024128686327081E-2</v>
      </c>
      <c r="D32" s="7">
        <v>-0.12679201480366556</v>
      </c>
      <c r="E32" s="7">
        <v>9.9304664721600475E-2</v>
      </c>
      <c r="F32" s="7">
        <v>-2.0899087526269448E-2</v>
      </c>
      <c r="R32" s="20">
        <v>43952</v>
      </c>
      <c r="S32" s="7">
        <f t="shared" si="0"/>
        <v>7.4794650131757179E-2</v>
      </c>
      <c r="T32" s="7">
        <f t="shared" si="1"/>
        <v>-8.0448751970516749E-2</v>
      </c>
      <c r="U32" s="7">
        <f t="shared" si="2"/>
        <v>-0.14965027126209854</v>
      </c>
      <c r="V32" s="7">
        <f t="shared" si="3"/>
        <v>8.5822247745010849E-2</v>
      </c>
      <c r="W32" s="7">
        <f t="shared" si="4"/>
        <v>-3.8987944557980714E-2</v>
      </c>
      <c r="X32" s="7"/>
    </row>
    <row r="33" spans="1:24" x14ac:dyDescent="0.25">
      <c r="A33" s="1">
        <v>43922</v>
      </c>
      <c r="B33" s="7">
        <v>6.0279552200501539E-2</v>
      </c>
      <c r="C33" s="7">
        <v>0.31245596147265464</v>
      </c>
      <c r="D33" s="7">
        <v>0.17420855288752252</v>
      </c>
      <c r="E33" s="7">
        <v>0.3979693631211102</v>
      </c>
      <c r="F33" s="7">
        <v>0.11120338688725832</v>
      </c>
      <c r="R33" s="20">
        <v>43922</v>
      </c>
      <c r="S33" s="7">
        <f t="shared" si="0"/>
        <v>5.1031419361646138E-2</v>
      </c>
      <c r="T33" s="7">
        <f t="shared" si="1"/>
        <v>0.29903133818846495</v>
      </c>
      <c r="U33" s="7">
        <f t="shared" si="2"/>
        <v>0.15135029642908954</v>
      </c>
      <c r="V33" s="7">
        <f t="shared" si="3"/>
        <v>0.38448694614452056</v>
      </c>
      <c r="W33" s="7">
        <f t="shared" si="4"/>
        <v>9.3114529855547065E-2</v>
      </c>
      <c r="X33" s="7"/>
    </row>
    <row r="34" spans="1:24" x14ac:dyDescent="0.25">
      <c r="A34" s="1">
        <v>43891</v>
      </c>
      <c r="B34" s="7">
        <v>-0.13085297073103222</v>
      </c>
      <c r="C34" s="7">
        <v>-0.4490112085849835</v>
      </c>
      <c r="D34" s="7">
        <v>-0.34891908767635021</v>
      </c>
      <c r="E34" s="7">
        <v>5.1604087863420682E-2</v>
      </c>
      <c r="F34" s="7">
        <v>-8.701848178014665E-2</v>
      </c>
      <c r="R34" s="20">
        <v>43891</v>
      </c>
      <c r="S34" s="7">
        <f t="shared" si="0"/>
        <v>-0.14010110356988761</v>
      </c>
      <c r="T34" s="7">
        <f t="shared" si="1"/>
        <v>-0.4624358318691732</v>
      </c>
      <c r="U34" s="7">
        <f t="shared" si="2"/>
        <v>-0.37177734413478319</v>
      </c>
      <c r="V34" s="7">
        <f t="shared" si="3"/>
        <v>3.8121670886831049E-2</v>
      </c>
      <c r="W34" s="7">
        <f t="shared" si="4"/>
        <v>-0.10510733881185791</v>
      </c>
      <c r="X34" s="7"/>
    </row>
    <row r="35" spans="1:24" x14ac:dyDescent="0.25">
      <c r="A35" s="1">
        <v>43862</v>
      </c>
      <c r="B35" s="7">
        <v>-0.15989785709910226</v>
      </c>
      <c r="C35" s="7">
        <v>-0.26981884134250828</v>
      </c>
      <c r="D35" s="7">
        <v>-5.4028389350512858E-2</v>
      </c>
      <c r="E35" s="7">
        <v>-0.10024609760923711</v>
      </c>
      <c r="F35" s="7">
        <v>-3.5765576025918573E-2</v>
      </c>
      <c r="R35" s="20">
        <v>43862</v>
      </c>
      <c r="S35" s="7">
        <f t="shared" si="0"/>
        <v>-0.16914598993795765</v>
      </c>
      <c r="T35" s="7">
        <f t="shared" si="1"/>
        <v>-0.28324346462669797</v>
      </c>
      <c r="U35" s="7">
        <f t="shared" si="2"/>
        <v>-7.688664580894583E-2</v>
      </c>
      <c r="V35" s="7">
        <f t="shared" si="3"/>
        <v>-0.11372851458582675</v>
      </c>
      <c r="W35" s="7">
        <f t="shared" si="4"/>
        <v>-5.3854433057629839E-2</v>
      </c>
      <c r="X35" s="7"/>
    </row>
    <row r="36" spans="1:24" x14ac:dyDescent="0.25">
      <c r="A36" s="1">
        <v>43831</v>
      </c>
      <c r="B36" s="7">
        <v>-1.072781463503574E-2</v>
      </c>
      <c r="C36" s="7">
        <v>-4.6178710651213872E-2</v>
      </c>
      <c r="D36" s="7">
        <v>-2.45871173197196E-2</v>
      </c>
      <c r="E36" s="7">
        <v>-6.5453788510033917E-2</v>
      </c>
      <c r="F36" s="7">
        <v>-3.8233483806571843E-2</v>
      </c>
      <c r="R36" s="20">
        <v>43831</v>
      </c>
      <c r="S36" s="7">
        <f t="shared" si="0"/>
        <v>-1.9975947473891142E-2</v>
      </c>
      <c r="T36" s="7">
        <f t="shared" si="1"/>
        <v>-5.9603333935403548E-2</v>
      </c>
      <c r="U36" s="7">
        <f t="shared" si="2"/>
        <v>-4.7445373778152569E-2</v>
      </c>
      <c r="V36" s="7">
        <f t="shared" si="3"/>
        <v>-7.8936205486623556E-2</v>
      </c>
      <c r="W36" s="7">
        <f t="shared" si="4"/>
        <v>-5.6322340838283108E-2</v>
      </c>
      <c r="X36" s="7"/>
    </row>
    <row r="37" spans="1:24" x14ac:dyDescent="0.25">
      <c r="A37" s="1">
        <v>43800</v>
      </c>
      <c r="B37" s="7">
        <v>-3.5308384479559196E-2</v>
      </c>
      <c r="C37" s="7">
        <v>0.1464395913312693</v>
      </c>
      <c r="D37" s="7">
        <v>5.130714821992384E-2</v>
      </c>
      <c r="E37" s="7">
        <v>2.4641070169699669E-2</v>
      </c>
      <c r="F37" s="7">
        <v>5.2818605769540387E-2</v>
      </c>
      <c r="R37" s="20">
        <v>43800</v>
      </c>
      <c r="S37" s="7">
        <f t="shared" si="0"/>
        <v>-4.4556517318414597E-2</v>
      </c>
      <c r="T37" s="7">
        <f t="shared" si="1"/>
        <v>0.13301496804707963</v>
      </c>
      <c r="U37" s="7">
        <f t="shared" si="2"/>
        <v>2.8448891761490867E-2</v>
      </c>
      <c r="V37" s="7">
        <f t="shared" si="3"/>
        <v>1.1158653193110036E-2</v>
      </c>
      <c r="W37" s="7">
        <f t="shared" si="4"/>
        <v>3.4729748737829122E-2</v>
      </c>
      <c r="X37" s="7"/>
    </row>
    <row r="38" spans="1:24" x14ac:dyDescent="0.25">
      <c r="A38" s="1">
        <v>43770</v>
      </c>
      <c r="B38" s="7">
        <v>-4.3663968173513958E-2</v>
      </c>
      <c r="C38" s="7">
        <v>-9.1164869293723153E-2</v>
      </c>
      <c r="D38" s="7">
        <v>0.10700788331473986</v>
      </c>
      <c r="E38" s="7">
        <v>-3.2130193834249379E-4</v>
      </c>
      <c r="F38" s="7">
        <v>-7.7309799710952018E-2</v>
      </c>
      <c r="R38" s="20">
        <v>43770</v>
      </c>
      <c r="S38" s="7">
        <f t="shared" si="0"/>
        <v>-5.2912101012369359E-2</v>
      </c>
      <c r="T38" s="7">
        <f t="shared" si="1"/>
        <v>-0.10458949257791282</v>
      </c>
      <c r="U38" s="7">
        <f t="shared" si="2"/>
        <v>8.4149626856306892E-2</v>
      </c>
      <c r="V38" s="7">
        <f t="shared" si="3"/>
        <v>-1.3803718914932126E-2</v>
      </c>
      <c r="W38" s="7">
        <f t="shared" si="4"/>
        <v>-9.5398656742663276E-2</v>
      </c>
      <c r="X38" s="7"/>
    </row>
    <row r="39" spans="1:24" x14ac:dyDescent="0.25">
      <c r="A39" s="1">
        <v>43739</v>
      </c>
      <c r="B39" s="7">
        <v>-8.4664529904814202E-3</v>
      </c>
      <c r="C39" s="7">
        <v>0.51298426171947886</v>
      </c>
      <c r="D39" s="7">
        <v>6.7673373026487488E-2</v>
      </c>
      <c r="E39" s="7">
        <v>9.7179888461109531E-2</v>
      </c>
      <c r="F39" s="7">
        <v>8.1146188129890481E-2</v>
      </c>
      <c r="R39" s="20">
        <v>43739</v>
      </c>
      <c r="S39" s="7">
        <f t="shared" si="0"/>
        <v>-1.7714585829336823E-2</v>
      </c>
      <c r="T39" s="7">
        <f t="shared" si="1"/>
        <v>0.49955963843528917</v>
      </c>
      <c r="U39" s="7">
        <f t="shared" si="2"/>
        <v>4.4815116568054515E-2</v>
      </c>
      <c r="V39" s="7">
        <f t="shared" si="3"/>
        <v>8.3697471484519892E-2</v>
      </c>
      <c r="W39" s="7">
        <f t="shared" si="4"/>
        <v>6.3057331098179223E-2</v>
      </c>
      <c r="X39" s="7"/>
    </row>
    <row r="40" spans="1:24" x14ac:dyDescent="0.25">
      <c r="A40" s="1">
        <v>43709</v>
      </c>
      <c r="B40" s="7">
        <v>5.7805912740184269E-2</v>
      </c>
      <c r="C40" s="7">
        <v>6.4267353837207039E-3</v>
      </c>
      <c r="D40" s="7">
        <v>5.8708777335831061E-2</v>
      </c>
      <c r="E40" s="7">
        <v>-9.9375665770745067E-2</v>
      </c>
      <c r="F40" s="7">
        <v>-7.0941983889939733E-2</v>
      </c>
      <c r="R40" s="20">
        <v>43709</v>
      </c>
      <c r="S40" s="7">
        <f t="shared" si="0"/>
        <v>4.8557779901328868E-2</v>
      </c>
      <c r="T40" s="7">
        <f t="shared" si="1"/>
        <v>-6.9978879004689697E-3</v>
      </c>
      <c r="U40" s="7">
        <f t="shared" si="2"/>
        <v>3.5850520877398089E-2</v>
      </c>
      <c r="V40" s="7">
        <f t="shared" si="3"/>
        <v>-0.11285808274733469</v>
      </c>
      <c r="W40" s="7">
        <f t="shared" si="4"/>
        <v>-8.9030840921650992E-2</v>
      </c>
      <c r="X40" s="7"/>
    </row>
    <row r="41" spans="1:24" x14ac:dyDescent="0.25">
      <c r="A41" s="1">
        <v>43678</v>
      </c>
      <c r="B41" s="7">
        <v>-9.0858699053229519E-2</v>
      </c>
      <c r="C41" s="7">
        <v>-0.13938059117785001</v>
      </c>
      <c r="D41" s="7">
        <v>-3.049643893185151E-2</v>
      </c>
      <c r="E41" s="7">
        <v>-8.8099123114518674E-2</v>
      </c>
      <c r="F41" s="7">
        <v>2.6829749412524338E-2</v>
      </c>
      <c r="R41" s="20">
        <v>43678</v>
      </c>
      <c r="S41" s="7">
        <f t="shared" si="0"/>
        <v>-0.10010683189208493</v>
      </c>
      <c r="T41" s="7">
        <f t="shared" si="1"/>
        <v>-0.15280521446203968</v>
      </c>
      <c r="U41" s="7">
        <f t="shared" si="2"/>
        <v>-5.3354695390284479E-2</v>
      </c>
      <c r="V41" s="7">
        <f t="shared" si="3"/>
        <v>-0.10158154009110831</v>
      </c>
      <c r="W41" s="7">
        <f t="shared" si="4"/>
        <v>8.7408923808130756E-3</v>
      </c>
      <c r="X41" s="7"/>
    </row>
    <row r="42" spans="1:24" x14ac:dyDescent="0.25">
      <c r="A42" s="1">
        <v>43647</v>
      </c>
      <c r="B42" s="7">
        <v>-1.332835213909146E-2</v>
      </c>
      <c r="C42" s="7">
        <v>-0.16579511844118511</v>
      </c>
      <c r="D42" s="7">
        <v>-2.8597617819019559E-2</v>
      </c>
      <c r="E42" s="7">
        <v>-5.8451754072945547E-2</v>
      </c>
      <c r="F42" s="7">
        <v>-1.6391331432667237E-3</v>
      </c>
      <c r="R42" s="20">
        <v>43647</v>
      </c>
      <c r="S42" s="7">
        <f t="shared" si="0"/>
        <v>-2.2576484977946863E-2</v>
      </c>
      <c r="T42" s="7">
        <f t="shared" si="1"/>
        <v>-0.17921974172537478</v>
      </c>
      <c r="U42" s="7">
        <f t="shared" si="2"/>
        <v>-5.1455874277452532E-2</v>
      </c>
      <c r="V42" s="7">
        <f t="shared" si="3"/>
        <v>-7.1934171049535173E-2</v>
      </c>
      <c r="W42" s="7">
        <f t="shared" si="4"/>
        <v>-1.9727990174977984E-2</v>
      </c>
      <c r="X42" s="7"/>
    </row>
    <row r="43" spans="1:24" x14ac:dyDescent="0.25">
      <c r="A43" s="1">
        <v>43617</v>
      </c>
      <c r="B43" s="7">
        <v>1.96063985432336E-3</v>
      </c>
      <c r="C43" s="7">
        <v>-5.8227130073216816E-2</v>
      </c>
      <c r="D43" s="7">
        <v>3.1626151801520029E-2</v>
      </c>
      <c r="E43" s="7">
        <v>-9.6624689775111714E-3</v>
      </c>
      <c r="F43" s="7">
        <v>1.3953648333776695E-2</v>
      </c>
      <c r="R43" s="20">
        <v>43617</v>
      </c>
      <c r="S43" s="7">
        <f t="shared" si="0"/>
        <v>-7.2874929845320423E-3</v>
      </c>
      <c r="T43" s="7">
        <f t="shared" si="1"/>
        <v>-7.1651753357406492E-2</v>
      </c>
      <c r="U43" s="7">
        <f t="shared" si="2"/>
        <v>8.7678953430870565E-3</v>
      </c>
      <c r="V43" s="7">
        <f t="shared" si="3"/>
        <v>-2.3144885954100802E-2</v>
      </c>
      <c r="W43" s="7">
        <f t="shared" si="4"/>
        <v>-4.1352086979345674E-3</v>
      </c>
      <c r="X43" s="7"/>
    </row>
    <row r="44" spans="1:24" x14ac:dyDescent="0.25">
      <c r="A44" s="1">
        <v>43586</v>
      </c>
      <c r="B44" s="7">
        <v>-7.565960905990636E-2</v>
      </c>
      <c r="C44" s="7">
        <v>-0.19458701080839461</v>
      </c>
      <c r="D44" s="7">
        <v>3.9754622131397299E-2</v>
      </c>
      <c r="E44" s="7">
        <v>-1.0884947953510004E-2</v>
      </c>
      <c r="F44" s="7">
        <v>-2.8225532596516997E-2</v>
      </c>
      <c r="R44" s="20">
        <v>43586</v>
      </c>
      <c r="S44" s="7">
        <f t="shared" si="0"/>
        <v>-8.4907741898761768E-2</v>
      </c>
      <c r="T44" s="7">
        <f t="shared" si="1"/>
        <v>-0.20801163409258427</v>
      </c>
      <c r="U44" s="7">
        <f t="shared" si="2"/>
        <v>1.6896365672964327E-2</v>
      </c>
      <c r="V44" s="7">
        <f t="shared" si="3"/>
        <v>-2.4367364930099639E-2</v>
      </c>
      <c r="W44" s="7">
        <f t="shared" si="4"/>
        <v>-4.6314389628228259E-2</v>
      </c>
      <c r="X44" s="7"/>
    </row>
    <row r="45" spans="1:24" x14ac:dyDescent="0.25">
      <c r="A45" s="1">
        <v>43556</v>
      </c>
      <c r="B45" s="7">
        <v>1.3793254234584039E-2</v>
      </c>
      <c r="C45" s="7">
        <v>0.22984219799139169</v>
      </c>
      <c r="D45" s="7">
        <v>1.7478162773878994E-2</v>
      </c>
      <c r="E45" s="7">
        <v>6.8254687306565393E-2</v>
      </c>
      <c r="F45" s="7">
        <v>0.12924307099275906</v>
      </c>
      <c r="R45" s="20">
        <v>43556</v>
      </c>
      <c r="S45" s="7">
        <f t="shared" si="0"/>
        <v>4.5451213957286365E-3</v>
      </c>
      <c r="T45" s="7">
        <f t="shared" si="1"/>
        <v>0.21641757470720202</v>
      </c>
      <c r="U45" s="7">
        <f t="shared" si="2"/>
        <v>-5.3800936845539785E-3</v>
      </c>
      <c r="V45" s="7">
        <f t="shared" si="3"/>
        <v>5.477227032997576E-2</v>
      </c>
      <c r="W45" s="7">
        <f t="shared" si="4"/>
        <v>0.1111542139610478</v>
      </c>
      <c r="X45" s="7"/>
    </row>
    <row r="46" spans="1:24" x14ac:dyDescent="0.25">
      <c r="A46" s="1">
        <v>43525</v>
      </c>
      <c r="B46" s="7">
        <v>7.6797711983276978E-2</v>
      </c>
      <c r="C46" s="7">
        <v>-1.80332322011817E-2</v>
      </c>
      <c r="D46" s="7">
        <v>0.14379558073092788</v>
      </c>
      <c r="E46" s="7">
        <v>-4.625367727533574E-2</v>
      </c>
      <c r="F46" s="7">
        <v>9.1761530428664077E-3</v>
      </c>
      <c r="R46" s="20">
        <v>43525</v>
      </c>
      <c r="S46" s="7">
        <f t="shared" si="0"/>
        <v>6.754957914442157E-2</v>
      </c>
      <c r="T46" s="7">
        <f t="shared" si="1"/>
        <v>-3.1457855485371375E-2</v>
      </c>
      <c r="U46" s="7">
        <f t="shared" si="2"/>
        <v>0.1209373242724949</v>
      </c>
      <c r="V46" s="7">
        <f t="shared" si="3"/>
        <v>-5.9736094251925373E-2</v>
      </c>
      <c r="W46" s="7">
        <f t="shared" si="4"/>
        <v>-8.9127039888448542E-3</v>
      </c>
      <c r="X46" s="7"/>
    </row>
    <row r="47" spans="1:24" x14ac:dyDescent="0.25">
      <c r="A47" s="1">
        <v>43497</v>
      </c>
      <c r="B47" s="7">
        <v>-9.3306545728083033E-3</v>
      </c>
      <c r="C47" s="7">
        <v>-2.0695364581049081E-2</v>
      </c>
      <c r="D47" s="7">
        <v>-3.9237243473779777E-2</v>
      </c>
      <c r="E47" s="7">
        <v>7.2008565527129684E-2</v>
      </c>
      <c r="F47" s="7">
        <v>-1.3107048280853247E-2</v>
      </c>
      <c r="R47" s="20">
        <v>43497</v>
      </c>
      <c r="S47" s="7">
        <f t="shared" si="0"/>
        <v>-1.8578787411663706E-2</v>
      </c>
      <c r="T47" s="7">
        <f t="shared" si="1"/>
        <v>-3.4119987865238753E-2</v>
      </c>
      <c r="U47" s="7">
        <f t="shared" si="2"/>
        <v>-6.209549993221275E-2</v>
      </c>
      <c r="V47" s="7">
        <f t="shared" si="3"/>
        <v>5.8526148550540051E-2</v>
      </c>
      <c r="W47" s="7">
        <f t="shared" si="4"/>
        <v>-3.1195905312564508E-2</v>
      </c>
      <c r="X47" s="7"/>
    </row>
    <row r="48" spans="1:24" x14ac:dyDescent="0.25">
      <c r="A48" s="1">
        <v>43466</v>
      </c>
      <c r="B48" s="7">
        <v>-1.0651615938329711E-2</v>
      </c>
      <c r="C48" s="7">
        <v>4.9218298480920068E-2</v>
      </c>
      <c r="D48" s="7">
        <v>1.1939464299322522E-2</v>
      </c>
      <c r="E48" s="7">
        <v>-4.2347796681001873E-3</v>
      </c>
      <c r="F48" s="7">
        <v>6.394429158102205E-2</v>
      </c>
      <c r="R48" s="20">
        <v>43466</v>
      </c>
      <c r="S48" s="7">
        <f t="shared" si="0"/>
        <v>-1.9899748777185113E-2</v>
      </c>
      <c r="T48" s="7">
        <f t="shared" si="1"/>
        <v>3.5793675196730393E-2</v>
      </c>
      <c r="U48" s="7">
        <f t="shared" si="2"/>
        <v>-1.0918792159110451E-2</v>
      </c>
      <c r="V48" s="7">
        <f t="shared" si="3"/>
        <v>-1.771719664468982E-2</v>
      </c>
      <c r="W48" s="7">
        <f t="shared" si="4"/>
        <v>4.5855434549310792E-2</v>
      </c>
      <c r="X48" s="7"/>
    </row>
    <row r="49" spans="1:24" x14ac:dyDescent="0.25">
      <c r="A49" s="1">
        <v>43435</v>
      </c>
      <c r="B49" s="7">
        <v>-1.4520577551027307E-2</v>
      </c>
      <c r="C49" s="7">
        <v>4.3617331380354724E-3</v>
      </c>
      <c r="D49" s="7">
        <v>1.4078578667052501E-2</v>
      </c>
      <c r="E49" s="7">
        <v>-3.9474926416235692E-2</v>
      </c>
      <c r="F49" s="7">
        <v>-3.820639594815313E-2</v>
      </c>
      <c r="R49" s="20">
        <v>43435</v>
      </c>
      <c r="S49" s="7">
        <f t="shared" si="0"/>
        <v>-2.3768710389882708E-2</v>
      </c>
      <c r="T49" s="7">
        <f t="shared" si="1"/>
        <v>-9.0628901461542004E-3</v>
      </c>
      <c r="U49" s="7">
        <f t="shared" si="2"/>
        <v>-8.7796777913804712E-3</v>
      </c>
      <c r="V49" s="7">
        <f t="shared" si="3"/>
        <v>-5.2957343392825325E-2</v>
      </c>
      <c r="W49" s="7">
        <f t="shared" si="4"/>
        <v>-5.6295252979864388E-2</v>
      </c>
      <c r="X49" s="7"/>
    </row>
    <row r="50" spans="1:24" x14ac:dyDescent="0.25">
      <c r="A50" s="1">
        <v>43405</v>
      </c>
      <c r="B50" s="7">
        <v>2.0349587291791215E-2</v>
      </c>
      <c r="C50" s="7">
        <v>-3.9921880292957727E-2</v>
      </c>
      <c r="D50" s="7">
        <v>4.2254047835206868E-4</v>
      </c>
      <c r="E50" s="7">
        <v>-0.14048477563726305</v>
      </c>
      <c r="F50" s="7">
        <v>1.7669374582790054E-2</v>
      </c>
      <c r="R50" s="20">
        <v>43405</v>
      </c>
      <c r="S50" s="7">
        <f t="shared" si="0"/>
        <v>1.1101454452935812E-2</v>
      </c>
      <c r="T50" s="7">
        <f t="shared" si="1"/>
        <v>-5.3346503577147403E-2</v>
      </c>
      <c r="U50" s="7">
        <f t="shared" si="2"/>
        <v>-2.2435715980080904E-2</v>
      </c>
      <c r="V50" s="7">
        <f t="shared" si="3"/>
        <v>-0.15396719261385269</v>
      </c>
      <c r="W50" s="7">
        <f t="shared" si="4"/>
        <v>-4.1948244892120803E-4</v>
      </c>
      <c r="X50" s="7"/>
    </row>
    <row r="51" spans="1:24" x14ac:dyDescent="0.25">
      <c r="A51" s="1">
        <v>43374</v>
      </c>
      <c r="B51" s="7">
        <v>-5.9277754815830419E-2</v>
      </c>
      <c r="C51" s="7">
        <v>-0.19937412426518714</v>
      </c>
      <c r="D51" s="7">
        <v>0.16183934207264289</v>
      </c>
      <c r="E51" s="7">
        <v>-3.7917558337363003E-2</v>
      </c>
      <c r="F51" s="7">
        <v>-0.11244689042900473</v>
      </c>
      <c r="R51" s="20">
        <v>43374</v>
      </c>
      <c r="S51" s="7">
        <f t="shared" si="0"/>
        <v>-6.8525887654685827E-2</v>
      </c>
      <c r="T51" s="7">
        <f t="shared" si="1"/>
        <v>-0.2127987475493768</v>
      </c>
      <c r="U51" s="7">
        <f t="shared" si="2"/>
        <v>0.13898108561420991</v>
      </c>
      <c r="V51" s="7">
        <f t="shared" si="3"/>
        <v>-5.1399975313952635E-2</v>
      </c>
      <c r="W51" s="7">
        <f t="shared" si="4"/>
        <v>-0.130535747460716</v>
      </c>
      <c r="X51" s="7"/>
    </row>
    <row r="52" spans="1:24" x14ac:dyDescent="0.25">
      <c r="A52" s="1">
        <v>43344</v>
      </c>
      <c r="B52" s="7">
        <v>-6.909481786955872E-2</v>
      </c>
      <c r="C52" s="7">
        <v>-0.16373832897196264</v>
      </c>
      <c r="D52" s="7">
        <v>-0.10415858186928177</v>
      </c>
      <c r="E52" s="7">
        <v>-7.4382209689255836E-3</v>
      </c>
      <c r="F52" s="7">
        <v>5.0664222804018291E-2</v>
      </c>
      <c r="R52" s="20">
        <v>43344</v>
      </c>
      <c r="S52" s="7">
        <f t="shared" si="0"/>
        <v>-7.8342950708414127E-2</v>
      </c>
      <c r="T52" s="7">
        <f t="shared" si="1"/>
        <v>-0.17716295225615231</v>
      </c>
      <c r="U52" s="7">
        <f t="shared" si="2"/>
        <v>-0.12701683832771474</v>
      </c>
      <c r="V52" s="7">
        <f t="shared" si="3"/>
        <v>-2.0920637945515217E-2</v>
      </c>
      <c r="W52" s="7">
        <f t="shared" si="4"/>
        <v>3.2575365772307033E-2</v>
      </c>
      <c r="X52" s="7"/>
    </row>
    <row r="53" spans="1:24" x14ac:dyDescent="0.25">
      <c r="A53" s="1">
        <v>43313</v>
      </c>
      <c r="B53" s="7">
        <v>7.4403641936038808E-2</v>
      </c>
      <c r="C53" s="7">
        <v>1.2873888386053245E-2</v>
      </c>
      <c r="D53" s="7">
        <v>0.13863670055900607</v>
      </c>
      <c r="E53" s="7">
        <v>3.24315270413537E-2</v>
      </c>
      <c r="F53" s="7">
        <v>7.3388060530019408E-2</v>
      </c>
      <c r="R53" s="20">
        <v>43313</v>
      </c>
      <c r="S53" s="7">
        <f t="shared" si="0"/>
        <v>6.5155509097183401E-2</v>
      </c>
      <c r="T53" s="7">
        <f t="shared" si="1"/>
        <v>-5.5073489813642872E-4</v>
      </c>
      <c r="U53" s="7">
        <f t="shared" si="2"/>
        <v>0.11577844410057309</v>
      </c>
      <c r="V53" s="7">
        <f t="shared" si="3"/>
        <v>1.8949110064764067E-2</v>
      </c>
      <c r="W53" s="7">
        <f t="shared" si="4"/>
        <v>5.529920349830815E-2</v>
      </c>
      <c r="X53" s="7"/>
    </row>
    <row r="54" spans="1:24" x14ac:dyDescent="0.25">
      <c r="A54" s="1">
        <v>43282</v>
      </c>
      <c r="B54" s="7">
        <v>0.11833211661140972</v>
      </c>
      <c r="C54" s="7">
        <v>-1.9309254480917307E-2</v>
      </c>
      <c r="D54" s="7">
        <v>0.10475683664346733</v>
      </c>
      <c r="E54" s="7">
        <v>4.0055266705973251E-2</v>
      </c>
      <c r="F54" s="7">
        <v>5.0033829089522509E-2</v>
      </c>
      <c r="R54" s="20">
        <v>43282</v>
      </c>
      <c r="S54" s="7">
        <f t="shared" si="0"/>
        <v>0.10908398377255431</v>
      </c>
      <c r="T54" s="7">
        <f t="shared" si="1"/>
        <v>-3.2733877765106979E-2</v>
      </c>
      <c r="U54" s="7">
        <f t="shared" si="2"/>
        <v>8.1898580185034348E-2</v>
      </c>
      <c r="V54" s="7">
        <f t="shared" si="3"/>
        <v>2.6572849729383619E-2</v>
      </c>
      <c r="W54" s="7">
        <f t="shared" si="4"/>
        <v>3.1944972057811244E-2</v>
      </c>
      <c r="X54" s="7"/>
    </row>
    <row r="55" spans="1:24" x14ac:dyDescent="0.25">
      <c r="A55" s="1">
        <v>43252</v>
      </c>
      <c r="B55" s="7">
        <v>-1.3503209890050126E-3</v>
      </c>
      <c r="C55" s="7">
        <v>-4.6725706194690318E-2</v>
      </c>
      <c r="D55" s="7">
        <v>-3.6389046907765885E-2</v>
      </c>
      <c r="E55" s="7">
        <v>0.17501896552131146</v>
      </c>
      <c r="F55" s="7">
        <v>7.0115912661643742E-2</v>
      </c>
      <c r="R55" s="20">
        <v>43252</v>
      </c>
      <c r="S55" s="7">
        <f t="shared" si="0"/>
        <v>-1.0598453827860415E-2</v>
      </c>
      <c r="T55" s="7">
        <f t="shared" si="1"/>
        <v>-6.0150329478879994E-2</v>
      </c>
      <c r="U55" s="7">
        <f t="shared" si="2"/>
        <v>-5.9247303366198857E-2</v>
      </c>
      <c r="V55" s="7">
        <f t="shared" si="3"/>
        <v>0.16153654854472183</v>
      </c>
      <c r="W55" s="7">
        <f t="shared" si="4"/>
        <v>5.2027055629932484E-2</v>
      </c>
      <c r="X55" s="7"/>
    </row>
    <row r="56" spans="1:24" x14ac:dyDescent="0.25">
      <c r="A56" s="1">
        <v>43221</v>
      </c>
      <c r="B56" s="7">
        <v>-3.4819659877968825E-2</v>
      </c>
      <c r="C56" s="7">
        <v>-0.17009399242233827</v>
      </c>
      <c r="D56" s="7">
        <v>5.6297234480939028E-3</v>
      </c>
      <c r="E56" s="7">
        <v>-0.13598954093602039</v>
      </c>
      <c r="F56" s="7">
        <v>-1.4155800978627037E-2</v>
      </c>
      <c r="R56" s="20">
        <v>43221</v>
      </c>
      <c r="S56" s="7">
        <f t="shared" si="0"/>
        <v>-4.4067792716824226E-2</v>
      </c>
      <c r="T56" s="7">
        <f t="shared" si="1"/>
        <v>-0.18351861570652794</v>
      </c>
      <c r="U56" s="7">
        <f t="shared" si="2"/>
        <v>-1.7228533010339071E-2</v>
      </c>
      <c r="V56" s="7">
        <f t="shared" si="3"/>
        <v>-0.14947195791261003</v>
      </c>
      <c r="W56" s="7">
        <f t="shared" si="4"/>
        <v>-3.2244658010338295E-2</v>
      </c>
      <c r="X56" s="7"/>
    </row>
    <row r="57" spans="1:24" x14ac:dyDescent="0.25">
      <c r="A57" s="1">
        <v>43191</v>
      </c>
      <c r="B57" s="7">
        <v>0.10156549323384648</v>
      </c>
      <c r="C57" s="7">
        <v>4.1456288056485407E-2</v>
      </c>
      <c r="D57" s="7">
        <v>2.1016796667659002E-2</v>
      </c>
      <c r="E57" s="7">
        <v>0.11357595545308716</v>
      </c>
      <c r="F57" s="7">
        <v>0.2397032349522121</v>
      </c>
      <c r="R57" s="20">
        <v>43191</v>
      </c>
      <c r="S57" s="7">
        <f t="shared" si="0"/>
        <v>9.2317360394991069E-2</v>
      </c>
      <c r="T57" s="7">
        <f t="shared" si="1"/>
        <v>2.8031664772295732E-2</v>
      </c>
      <c r="U57" s="7">
        <f t="shared" si="2"/>
        <v>-1.8414597907739708E-3</v>
      </c>
      <c r="V57" s="7">
        <f t="shared" si="3"/>
        <v>0.10009353847649752</v>
      </c>
      <c r="W57" s="7">
        <f t="shared" si="4"/>
        <v>0.22161437792050084</v>
      </c>
      <c r="X57" s="7"/>
    </row>
    <row r="58" spans="1:24" x14ac:dyDescent="0.25">
      <c r="A58" s="1">
        <v>43160</v>
      </c>
      <c r="B58" s="7">
        <v>-3.6030906346982292E-2</v>
      </c>
      <c r="C58" s="7">
        <v>-0.11638277561042616</v>
      </c>
      <c r="D58" s="7">
        <v>-0.11141268796097872</v>
      </c>
      <c r="E58" s="7">
        <v>-7.4959782167731526E-2</v>
      </c>
      <c r="F58" s="7">
        <v>-6.1251144456431511E-2</v>
      </c>
      <c r="R58" s="20">
        <v>43160</v>
      </c>
      <c r="S58" s="7">
        <f t="shared" si="0"/>
        <v>-4.5279039185837693E-2</v>
      </c>
      <c r="T58" s="7">
        <f t="shared" si="1"/>
        <v>-0.12980739889461584</v>
      </c>
      <c r="U58" s="7">
        <f t="shared" si="2"/>
        <v>-0.1342709444194117</v>
      </c>
      <c r="V58" s="7">
        <f t="shared" si="3"/>
        <v>-8.8442199144321165E-2</v>
      </c>
      <c r="W58" s="7">
        <f t="shared" si="4"/>
        <v>-7.934000148814277E-2</v>
      </c>
      <c r="X58" s="7"/>
    </row>
    <row r="59" spans="1:24" x14ac:dyDescent="0.25">
      <c r="A59" s="1">
        <v>43132</v>
      </c>
      <c r="B59" s="7">
        <v>-2.3397193692728149E-2</v>
      </c>
      <c r="C59" s="7">
        <v>-7.4092630788485631E-2</v>
      </c>
      <c r="D59" s="7">
        <v>-0.11248057010931972</v>
      </c>
      <c r="E59" s="7">
        <v>-4.2218130770793521E-3</v>
      </c>
      <c r="F59" s="7">
        <v>-2.2524449838804271E-2</v>
      </c>
      <c r="R59" s="20">
        <v>43132</v>
      </c>
      <c r="S59" s="7">
        <f t="shared" si="0"/>
        <v>-3.264532653158355E-2</v>
      </c>
      <c r="T59" s="7">
        <f t="shared" si="1"/>
        <v>-8.7517254072675299E-2</v>
      </c>
      <c r="U59" s="7">
        <f t="shared" si="2"/>
        <v>-0.1353388265677527</v>
      </c>
      <c r="V59" s="7">
        <f t="shared" si="3"/>
        <v>-1.7704230053668984E-2</v>
      </c>
      <c r="W59" s="7">
        <f t="shared" si="4"/>
        <v>-4.0613306870515536E-2</v>
      </c>
      <c r="X59" s="7"/>
    </row>
    <row r="60" spans="1:24" x14ac:dyDescent="0.25">
      <c r="A60" s="1">
        <v>43101</v>
      </c>
      <c r="B60" s="7">
        <v>3.0959016184859061E-2</v>
      </c>
      <c r="C60" s="7">
        <v>-7.4910282622527066E-2</v>
      </c>
      <c r="D60" s="7">
        <v>0.12404465074716441</v>
      </c>
      <c r="E60" s="7">
        <v>-2.6869226498206354E-2</v>
      </c>
      <c r="F60" s="7">
        <v>0.15221020304822142</v>
      </c>
      <c r="R60" s="20">
        <v>43101</v>
      </c>
      <c r="S60" s="7">
        <f t="shared" si="0"/>
        <v>2.1710883346003657E-2</v>
      </c>
      <c r="T60" s="7">
        <f t="shared" si="1"/>
        <v>-8.8334905906716735E-2</v>
      </c>
      <c r="U60" s="7">
        <f t="shared" si="2"/>
        <v>0.10118639428873144</v>
      </c>
      <c r="V60" s="7">
        <f t="shared" si="3"/>
        <v>-4.0351643474795987E-2</v>
      </c>
      <c r="W60" s="7">
        <f t="shared" si="4"/>
        <v>0.13412134601651016</v>
      </c>
      <c r="X60" s="7"/>
    </row>
    <row r="61" spans="1:24" x14ac:dyDescent="0.25">
      <c r="A61" s="1">
        <v>43070</v>
      </c>
      <c r="B61" s="7">
        <v>2.8119647187179624E-2</v>
      </c>
      <c r="C61" s="7">
        <v>6.8538939530455659E-2</v>
      </c>
      <c r="D61" s="7">
        <v>2.0972281316786828E-2</v>
      </c>
      <c r="E61" s="7">
        <v>1.2647508770208614E-2</v>
      </c>
      <c r="F61" s="7">
        <v>2.4345991669757514E-2</v>
      </c>
      <c r="R61" s="20">
        <v>43070</v>
      </c>
      <c r="S61" s="7">
        <f t="shared" si="0"/>
        <v>1.8871514348324223E-2</v>
      </c>
      <c r="T61" s="7">
        <f t="shared" si="1"/>
        <v>5.5114316246265983E-2</v>
      </c>
      <c r="U61" s="7">
        <f t="shared" si="2"/>
        <v>-1.8859751416461443E-3</v>
      </c>
      <c r="V61" s="7">
        <f t="shared" si="3"/>
        <v>-8.349082063810187E-4</v>
      </c>
      <c r="W61" s="7">
        <f t="shared" si="4"/>
        <v>6.2571346380462523E-3</v>
      </c>
      <c r="X61" s="7"/>
    </row>
    <row r="62" spans="1:24" x14ac:dyDescent="0.25">
      <c r="A62" s="1">
        <v>43040</v>
      </c>
      <c r="B62" s="7">
        <v>-3.6319248302134934E-2</v>
      </c>
      <c r="C62" s="7">
        <v>-5.6605976516423573E-2</v>
      </c>
      <c r="D62" s="7">
        <v>2.4824924910414613E-2</v>
      </c>
      <c r="E62" s="7">
        <v>-4.254278543850213E-2</v>
      </c>
      <c r="F62" s="7">
        <v>7.6900167377134589E-3</v>
      </c>
      <c r="R62" s="20">
        <v>43040</v>
      </c>
      <c r="S62" s="7">
        <f t="shared" si="0"/>
        <v>-4.5567381140990335E-2</v>
      </c>
      <c r="T62" s="7">
        <f t="shared" si="1"/>
        <v>-7.0030599800613241E-2</v>
      </c>
      <c r="U62" s="7">
        <f t="shared" si="2"/>
        <v>1.9666684519816409E-3</v>
      </c>
      <c r="V62" s="7">
        <f t="shared" si="3"/>
        <v>-5.6025202415091763E-2</v>
      </c>
      <c r="W62" s="7">
        <f t="shared" si="4"/>
        <v>-1.0398840293997803E-2</v>
      </c>
      <c r="X62" s="7"/>
    </row>
  </sheetData>
  <mergeCells count="2">
    <mergeCell ref="K1:P1"/>
    <mergeCell ref="Y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3974-30CD-48F7-BB02-91E531D76B1F}">
  <dimension ref="A1:N12"/>
  <sheetViews>
    <sheetView workbookViewId="0">
      <selection activeCell="E4" sqref="E4"/>
    </sheetView>
  </sheetViews>
  <sheetFormatPr defaultRowHeight="15" x14ac:dyDescent="0.25"/>
  <cols>
    <col min="3" max="3" width="8.7109375" style="4"/>
    <col min="12" max="12" width="26.140625" bestFit="1" customWidth="1"/>
    <col min="13" max="13" width="11.140625" style="5" customWidth="1"/>
    <col min="14" max="14" width="8.7109375" style="5"/>
  </cols>
  <sheetData>
    <row r="1" spans="1:14" x14ac:dyDescent="0.25">
      <c r="A1" s="11" t="s">
        <v>17</v>
      </c>
      <c r="B1" s="10"/>
      <c r="C1" s="12"/>
      <c r="D1" s="10"/>
      <c r="E1" s="10"/>
      <c r="F1" s="10"/>
      <c r="G1" s="10"/>
      <c r="H1" s="10"/>
      <c r="I1" s="10"/>
      <c r="J1" s="10"/>
    </row>
    <row r="2" spans="1:14" x14ac:dyDescent="0.25">
      <c r="A2" t="s">
        <v>23</v>
      </c>
      <c r="E2" t="s">
        <v>22</v>
      </c>
      <c r="L2" s="11" t="s">
        <v>11</v>
      </c>
      <c r="M2" s="13"/>
    </row>
    <row r="3" spans="1:14" x14ac:dyDescent="0.25">
      <c r="B3" t="s">
        <v>18</v>
      </c>
      <c r="C3" s="4" t="s">
        <v>19</v>
      </c>
      <c r="F3" t="s">
        <v>1</v>
      </c>
      <c r="G3" t="s">
        <v>3</v>
      </c>
      <c r="H3" t="s">
        <v>4</v>
      </c>
      <c r="I3" t="s">
        <v>5</v>
      </c>
      <c r="J3" t="s">
        <v>6</v>
      </c>
      <c r="L3" t="s">
        <v>13</v>
      </c>
      <c r="M3" s="5" t="s">
        <v>12</v>
      </c>
    </row>
    <row r="4" spans="1:14" x14ac:dyDescent="0.25">
      <c r="A4" t="s">
        <v>1</v>
      </c>
      <c r="B4" s="4">
        <v>9.2481328388554027E-3</v>
      </c>
      <c r="C4" s="4">
        <v>4.6549129492282609E-3</v>
      </c>
      <c r="E4" t="s">
        <v>1</v>
      </c>
      <c r="F4">
        <v>4.65491294922826E-3</v>
      </c>
      <c r="G4">
        <v>3.9368233814096433E-3</v>
      </c>
      <c r="H4">
        <v>2.6960920072612942E-3</v>
      </c>
      <c r="I4">
        <v>1.6028894854828472E-3</v>
      </c>
      <c r="J4">
        <v>1.2346570063022368E-3</v>
      </c>
      <c r="L4" t="s">
        <v>1</v>
      </c>
      <c r="M4" s="5">
        <v>0.2</v>
      </c>
    </row>
    <row r="5" spans="1:14" x14ac:dyDescent="0.25">
      <c r="A5" t="s">
        <v>3</v>
      </c>
      <c r="B5" s="4">
        <v>1.3424623284189674E-2</v>
      </c>
      <c r="C5" s="4">
        <v>3.0972942070091897E-2</v>
      </c>
      <c r="E5" t="s">
        <v>3</v>
      </c>
      <c r="F5">
        <v>3.9368233814096433E-3</v>
      </c>
      <c r="G5">
        <v>3.0972942070091894E-2</v>
      </c>
      <c r="H5">
        <v>9.0274699085442014E-3</v>
      </c>
      <c r="I5">
        <v>3.6945575717827576E-3</v>
      </c>
      <c r="J5">
        <v>3.2196621223917138E-3</v>
      </c>
      <c r="L5" t="s">
        <v>3</v>
      </c>
      <c r="M5" s="5">
        <v>0.2</v>
      </c>
    </row>
    <row r="6" spans="1:14" x14ac:dyDescent="0.25">
      <c r="A6" t="s">
        <v>4</v>
      </c>
      <c r="B6" s="4">
        <v>2.2858256458432973E-2</v>
      </c>
      <c r="C6" s="4">
        <v>9.0052560774580327E-3</v>
      </c>
      <c r="E6" t="s">
        <v>4</v>
      </c>
      <c r="F6">
        <v>2.6960920072612942E-3</v>
      </c>
      <c r="G6">
        <v>9.0274699085442014E-3</v>
      </c>
      <c r="H6">
        <v>9.0052560774580345E-3</v>
      </c>
      <c r="I6">
        <v>2.64961478810232E-4</v>
      </c>
      <c r="J6">
        <v>7.8323298664207221E-4</v>
      </c>
      <c r="L6" t="s">
        <v>4</v>
      </c>
      <c r="M6" s="5">
        <v>0.2</v>
      </c>
    </row>
    <row r="7" spans="1:14" x14ac:dyDescent="0.25">
      <c r="A7" t="s">
        <v>5</v>
      </c>
      <c r="B7" s="4">
        <v>1.3482416976589633E-2</v>
      </c>
      <c r="C7" s="4">
        <v>7.2014529903771038E-3</v>
      </c>
      <c r="E7" t="s">
        <v>5</v>
      </c>
      <c r="F7">
        <v>1.6028894854828472E-3</v>
      </c>
      <c r="G7">
        <v>3.6945575717827576E-3</v>
      </c>
      <c r="H7">
        <v>2.64961478810232E-4</v>
      </c>
      <c r="I7">
        <v>7.2014529903771047E-3</v>
      </c>
      <c r="J7">
        <v>2.6204303049040911E-3</v>
      </c>
      <c r="L7" t="s">
        <v>5</v>
      </c>
      <c r="M7" s="5">
        <v>0.2</v>
      </c>
    </row>
    <row r="8" spans="1:14" x14ac:dyDescent="0.25">
      <c r="A8" t="s">
        <v>6</v>
      </c>
      <c r="B8" s="4">
        <v>1.8088857031711262E-2</v>
      </c>
      <c r="C8" s="4">
        <v>5.1475914849299286E-3</v>
      </c>
      <c r="E8" t="s">
        <v>6</v>
      </c>
      <c r="F8">
        <v>1.2346570063022368E-3</v>
      </c>
      <c r="G8">
        <v>3.2196621223917138E-3</v>
      </c>
      <c r="H8">
        <v>7.8323298664207221E-4</v>
      </c>
      <c r="I8">
        <v>2.6204303049040911E-3</v>
      </c>
      <c r="J8">
        <v>5.1475914849299286E-3</v>
      </c>
      <c r="L8" t="s">
        <v>6</v>
      </c>
      <c r="M8" s="5">
        <v>0.2</v>
      </c>
    </row>
    <row r="10" spans="1:14" x14ac:dyDescent="0.25">
      <c r="L10" s="11" t="s">
        <v>14</v>
      </c>
      <c r="M10" s="16" t="s">
        <v>20</v>
      </c>
      <c r="N10" s="16" t="s">
        <v>21</v>
      </c>
    </row>
    <row r="11" spans="1:14" x14ac:dyDescent="0.25">
      <c r="L11" t="s">
        <v>15</v>
      </c>
      <c r="M11" s="7">
        <f t="array" ref="M11">MMULT(TRANSPOSE(M4:M8),B4:B8)</f>
        <v>1.5420457317955789E-2</v>
      </c>
      <c r="N11" s="7">
        <f>12*M11</f>
        <v>0.18504548781546948</v>
      </c>
    </row>
    <row r="12" spans="1:14" x14ac:dyDescent="0.25">
      <c r="L12" t="s">
        <v>16</v>
      </c>
      <c r="M12" s="7">
        <f t="array" ref="M12">MMULT(MMULT(TRANSPOSE(M4:M8),F4:J8),M4:M8)</f>
        <v>4.6057483231658966E-3</v>
      </c>
      <c r="N12" s="7">
        <f>12*M12</f>
        <v>5.5268979877990759E-2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ABB4-FB2E-4672-9DF7-059E939019A6}">
  <dimension ref="A1:O17"/>
  <sheetViews>
    <sheetView workbookViewId="0"/>
  </sheetViews>
  <sheetFormatPr defaultRowHeight="15" x14ac:dyDescent="0.25"/>
  <cols>
    <col min="1" max="1" width="18.42578125" customWidth="1"/>
    <col min="4" max="4" width="1.85546875" customWidth="1"/>
    <col min="6" max="10" width="8.7109375" style="5"/>
    <col min="12" max="12" width="30.140625" bestFit="1" customWidth="1"/>
    <col min="13" max="13" width="20" bestFit="1" customWidth="1"/>
  </cols>
  <sheetData>
    <row r="1" spans="1:15" x14ac:dyDescent="0.25">
      <c r="A1" s="11" t="s">
        <v>17</v>
      </c>
      <c r="B1" s="10"/>
      <c r="C1" s="12"/>
      <c r="D1" s="10"/>
      <c r="E1" s="10"/>
      <c r="F1" s="13"/>
      <c r="G1" s="13"/>
      <c r="H1" s="13"/>
      <c r="I1" s="13"/>
      <c r="J1" s="13"/>
      <c r="M1" s="5"/>
      <c r="N1" s="5"/>
    </row>
    <row r="2" spans="1:15" x14ac:dyDescent="0.25">
      <c r="A2" t="s">
        <v>23</v>
      </c>
      <c r="C2" s="4"/>
      <c r="E2" t="s">
        <v>22</v>
      </c>
      <c r="L2" s="11" t="s">
        <v>11</v>
      </c>
      <c r="M2" s="13"/>
      <c r="N2" s="5"/>
    </row>
    <row r="3" spans="1:15" x14ac:dyDescent="0.25">
      <c r="B3" t="s">
        <v>18</v>
      </c>
      <c r="C3" s="4" t="s">
        <v>19</v>
      </c>
      <c r="F3" s="5" t="s">
        <v>1</v>
      </c>
      <c r="G3" s="5" t="s">
        <v>3</v>
      </c>
      <c r="H3" s="5" t="s">
        <v>4</v>
      </c>
      <c r="I3" s="5" t="s">
        <v>5</v>
      </c>
      <c r="J3" s="5" t="s">
        <v>6</v>
      </c>
      <c r="L3" t="s">
        <v>13</v>
      </c>
      <c r="M3" s="5" t="s">
        <v>12</v>
      </c>
      <c r="N3" s="5"/>
    </row>
    <row r="4" spans="1:15" x14ac:dyDescent="0.25">
      <c r="A4" t="s">
        <v>1</v>
      </c>
      <c r="B4" s="4">
        <v>9.2481328388554027E-3</v>
      </c>
      <c r="C4" s="4">
        <v>4.6549129492282609E-3</v>
      </c>
      <c r="E4" t="s">
        <v>1</v>
      </c>
      <c r="F4" s="5">
        <v>4.65491294922826E-3</v>
      </c>
      <c r="G4" s="5">
        <v>3.9368233814096433E-3</v>
      </c>
      <c r="H4" s="5">
        <v>2.6960920072612942E-3</v>
      </c>
      <c r="I4" s="5">
        <v>1.6028894854828472E-3</v>
      </c>
      <c r="J4" s="5">
        <v>1.2346570063022368E-3</v>
      </c>
      <c r="L4" t="s">
        <v>1</v>
      </c>
      <c r="M4" s="7">
        <v>0.3350321521214813</v>
      </c>
      <c r="N4" s="5"/>
    </row>
    <row r="5" spans="1:15" x14ac:dyDescent="0.25">
      <c r="A5" t="s">
        <v>3</v>
      </c>
      <c r="B5" s="4">
        <v>1.3424623284189674E-2</v>
      </c>
      <c r="C5" s="4">
        <v>3.0972942070091897E-2</v>
      </c>
      <c r="E5" t="s">
        <v>3</v>
      </c>
      <c r="F5" s="5">
        <v>3.9368233814096433E-3</v>
      </c>
      <c r="G5" s="5">
        <v>3.0972942070091894E-2</v>
      </c>
      <c r="H5" s="5">
        <v>9.0274699085442014E-3</v>
      </c>
      <c r="I5" s="5">
        <v>3.6945575717827576E-3</v>
      </c>
      <c r="J5" s="5">
        <v>3.2196621223917138E-3</v>
      </c>
      <c r="L5" t="s">
        <v>3</v>
      </c>
      <c r="M5" s="7">
        <v>0</v>
      </c>
      <c r="N5" s="5"/>
    </row>
    <row r="6" spans="1:15" x14ac:dyDescent="0.25">
      <c r="A6" t="s">
        <v>4</v>
      </c>
      <c r="B6" s="4">
        <v>2.2858256458432973E-2</v>
      </c>
      <c r="C6" s="4">
        <v>9.0052560774580327E-3</v>
      </c>
      <c r="E6" t="s">
        <v>4</v>
      </c>
      <c r="F6" s="5">
        <v>2.6960920072612942E-3</v>
      </c>
      <c r="G6" s="5">
        <v>9.0274699085442014E-3</v>
      </c>
      <c r="H6" s="5">
        <v>9.0052560774580345E-3</v>
      </c>
      <c r="I6" s="5">
        <v>2.64961478810232E-4</v>
      </c>
      <c r="J6" s="5">
        <v>7.8323298664207221E-4</v>
      </c>
      <c r="L6" t="s">
        <v>4</v>
      </c>
      <c r="M6" s="7">
        <v>0.16411720137280139</v>
      </c>
      <c r="N6" s="5"/>
    </row>
    <row r="7" spans="1:15" x14ac:dyDescent="0.25">
      <c r="A7" t="s">
        <v>5</v>
      </c>
      <c r="B7" s="4">
        <v>1.3482416976589633E-2</v>
      </c>
      <c r="C7" s="4">
        <v>7.2014529903771038E-3</v>
      </c>
      <c r="E7" t="s">
        <v>5</v>
      </c>
      <c r="F7" s="5">
        <v>1.6028894854828472E-3</v>
      </c>
      <c r="G7" s="5">
        <v>3.6945575717827576E-3</v>
      </c>
      <c r="H7" s="5">
        <v>2.64961478810232E-4</v>
      </c>
      <c r="I7" s="5">
        <v>7.2014529903771047E-3</v>
      </c>
      <c r="J7" s="5">
        <v>2.6204303049040911E-3</v>
      </c>
      <c r="L7" t="s">
        <v>5</v>
      </c>
      <c r="M7" s="7">
        <v>0.1726767155138606</v>
      </c>
      <c r="N7" s="5"/>
    </row>
    <row r="8" spans="1:15" x14ac:dyDescent="0.25">
      <c r="A8" t="s">
        <v>6</v>
      </c>
      <c r="B8" s="4">
        <v>1.8088857031711262E-2</v>
      </c>
      <c r="C8" s="4">
        <v>5.1475914849299286E-3</v>
      </c>
      <c r="E8" t="s">
        <v>6</v>
      </c>
      <c r="F8" s="5">
        <v>1.2346570063022368E-3</v>
      </c>
      <c r="G8" s="5">
        <v>3.2196621223917138E-3</v>
      </c>
      <c r="H8" s="5">
        <v>7.8323298664207221E-4</v>
      </c>
      <c r="I8" s="5">
        <v>2.6204303049040911E-3</v>
      </c>
      <c r="J8" s="5">
        <v>5.1475914849299286E-3</v>
      </c>
      <c r="L8" t="s">
        <v>6</v>
      </c>
      <c r="M8" s="7">
        <v>0.32817393174225745</v>
      </c>
      <c r="N8" s="5"/>
    </row>
    <row r="9" spans="1:15" x14ac:dyDescent="0.25">
      <c r="C9" s="4"/>
      <c r="L9" t="s">
        <v>24</v>
      </c>
      <c r="M9" s="5">
        <f>SUM(M4:M8)</f>
        <v>1.0000000007504006</v>
      </c>
      <c r="N9" s="5"/>
    </row>
    <row r="10" spans="1:15" x14ac:dyDescent="0.25">
      <c r="A10" s="11" t="s">
        <v>29</v>
      </c>
      <c r="B10" s="10"/>
      <c r="C10" s="12"/>
      <c r="D10" s="10"/>
      <c r="E10" s="10"/>
      <c r="F10" s="13"/>
      <c r="G10" s="13"/>
      <c r="H10" s="13"/>
      <c r="I10" s="13"/>
      <c r="J10" s="13"/>
      <c r="M10" s="5"/>
      <c r="N10" s="5"/>
    </row>
    <row r="11" spans="1:15" x14ac:dyDescent="0.25">
      <c r="A11" t="s">
        <v>27</v>
      </c>
      <c r="B11" s="14">
        <v>0.06</v>
      </c>
      <c r="C11" t="s">
        <v>28</v>
      </c>
      <c r="L11" s="11" t="s">
        <v>25</v>
      </c>
      <c r="M11" s="13"/>
      <c r="N11" s="5"/>
    </row>
    <row r="12" spans="1:15" x14ac:dyDescent="0.25">
      <c r="C12" s="4"/>
      <c r="L12" t="s">
        <v>14</v>
      </c>
      <c r="M12" s="5" t="s">
        <v>20</v>
      </c>
      <c r="N12" s="5" t="s">
        <v>21</v>
      </c>
    </row>
    <row r="13" spans="1:15" x14ac:dyDescent="0.25">
      <c r="C13" s="4"/>
      <c r="L13" t="s">
        <v>15</v>
      </c>
      <c r="M13" s="7" cm="1">
        <f t="array" ref="M13">MMULT(TRANSPOSE(M4:M8),B4:B8)</f>
        <v>1.5114245739852931E-2</v>
      </c>
      <c r="N13" s="7">
        <f>12*M13</f>
        <v>0.18137094887823518</v>
      </c>
    </row>
    <row r="14" spans="1:15" x14ac:dyDescent="0.25">
      <c r="A14" s="11" t="s">
        <v>33</v>
      </c>
      <c r="B14" s="11"/>
      <c r="C14" s="15"/>
      <c r="D14" s="11"/>
      <c r="E14" s="11"/>
      <c r="F14" s="16"/>
      <c r="G14" s="16"/>
      <c r="H14" s="16"/>
      <c r="I14" s="16"/>
      <c r="J14" s="16"/>
      <c r="L14" t="s">
        <v>16</v>
      </c>
      <c r="M14" s="7" cm="1">
        <f t="array" ref="M14">MMULT(MMULT(TRANSPOSE(M4:M8),F4:J8),M4:M8)</f>
        <v>2.6839844311608726E-3</v>
      </c>
      <c r="N14" s="7">
        <f>12*M14</f>
        <v>3.2207813173930469E-2</v>
      </c>
      <c r="O14" s="10" t="s">
        <v>39</v>
      </c>
    </row>
    <row r="15" spans="1:15" x14ac:dyDescent="0.25">
      <c r="A15" t="s">
        <v>34</v>
      </c>
      <c r="C15" s="4"/>
      <c r="L15" t="s">
        <v>32</v>
      </c>
      <c r="M15" s="7">
        <f>SQRT(M14)</f>
        <v>5.1807185130644501E-2</v>
      </c>
      <c r="N15" s="7">
        <f>SQRT(N14)</f>
        <v>0.17946535368680627</v>
      </c>
    </row>
    <row r="16" spans="1:15" x14ac:dyDescent="0.25">
      <c r="A16" t="s">
        <v>35</v>
      </c>
      <c r="C16" s="4"/>
      <c r="L16" t="s">
        <v>26</v>
      </c>
      <c r="M16" s="3">
        <f>(M13-B11/12)/SQRT(M14)</f>
        <v>0.19522862927888057</v>
      </c>
      <c r="O16" s="10" t="s">
        <v>40</v>
      </c>
    </row>
    <row r="17" spans="13:13" x14ac:dyDescent="0.25">
      <c r="M1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3456-1B6F-4317-AACA-B0B1D490D52B}">
  <dimension ref="A1:N27"/>
  <sheetViews>
    <sheetView tabSelected="1" topLeftCell="A8" workbookViewId="0">
      <selection activeCell="L20" sqref="L20:M20"/>
    </sheetView>
  </sheetViews>
  <sheetFormatPr defaultRowHeight="15" x14ac:dyDescent="0.25"/>
  <cols>
    <col min="1" max="1" width="19.140625" customWidth="1"/>
    <col min="12" max="12" width="30.42578125" customWidth="1"/>
  </cols>
  <sheetData>
    <row r="1" spans="1:14" x14ac:dyDescent="0.25">
      <c r="A1" s="11" t="s">
        <v>17</v>
      </c>
      <c r="B1" s="10"/>
      <c r="C1" s="12"/>
      <c r="D1" s="10"/>
      <c r="E1" s="10"/>
      <c r="F1" s="13"/>
      <c r="G1" s="13"/>
      <c r="H1" s="13"/>
      <c r="I1" s="13"/>
      <c r="J1" s="13"/>
      <c r="M1" s="5"/>
      <c r="N1" s="5"/>
    </row>
    <row r="2" spans="1:14" x14ac:dyDescent="0.25">
      <c r="A2" t="s">
        <v>23</v>
      </c>
      <c r="C2" s="4"/>
      <c r="E2" t="s">
        <v>22</v>
      </c>
      <c r="F2" s="5"/>
      <c r="G2" s="5"/>
      <c r="H2" s="5"/>
      <c r="I2" s="5"/>
      <c r="J2" s="5"/>
      <c r="L2" s="11" t="s">
        <v>11</v>
      </c>
      <c r="M2" s="13"/>
      <c r="N2" s="5"/>
    </row>
    <row r="3" spans="1:14" x14ac:dyDescent="0.25">
      <c r="B3" t="s">
        <v>18</v>
      </c>
      <c r="C3" s="4" t="s">
        <v>19</v>
      </c>
      <c r="F3" s="5" t="s">
        <v>1</v>
      </c>
      <c r="G3" s="5" t="s">
        <v>3</v>
      </c>
      <c r="H3" s="5" t="s">
        <v>4</v>
      </c>
      <c r="I3" s="5" t="s">
        <v>5</v>
      </c>
      <c r="J3" s="5" t="s">
        <v>6</v>
      </c>
      <c r="L3" t="s">
        <v>13</v>
      </c>
      <c r="M3" s="5" t="s">
        <v>12</v>
      </c>
      <c r="N3" s="5"/>
    </row>
    <row r="4" spans="1:14" x14ac:dyDescent="0.25">
      <c r="A4" t="s">
        <v>1</v>
      </c>
      <c r="B4" s="4">
        <v>9.2481328388554027E-3</v>
      </c>
      <c r="C4" s="4">
        <v>4.6549129492282609E-3</v>
      </c>
      <c r="E4" t="s">
        <v>1</v>
      </c>
      <c r="F4" s="5">
        <v>4.65491294922826E-3</v>
      </c>
      <c r="G4" s="5">
        <v>3.9368233814096433E-3</v>
      </c>
      <c r="H4" s="5">
        <v>2.6960920072612942E-3</v>
      </c>
      <c r="I4" s="5">
        <v>1.6028894854828472E-3</v>
      </c>
      <c r="J4" s="5">
        <v>1.2346570063022368E-3</v>
      </c>
      <c r="L4" t="s">
        <v>1</v>
      </c>
      <c r="M4" s="7">
        <v>0</v>
      </c>
      <c r="N4" s="5"/>
    </row>
    <row r="5" spans="1:14" x14ac:dyDescent="0.25">
      <c r="A5" t="s">
        <v>3</v>
      </c>
      <c r="B5" s="4">
        <v>1.3424623284189674E-2</v>
      </c>
      <c r="C5" s="4">
        <v>3.0972942070091897E-2</v>
      </c>
      <c r="E5" t="s">
        <v>3</v>
      </c>
      <c r="F5" s="5">
        <v>3.9368233814096433E-3</v>
      </c>
      <c r="G5" s="5">
        <v>3.0972942070091894E-2</v>
      </c>
      <c r="H5" s="5">
        <v>9.0274699085442014E-3</v>
      </c>
      <c r="I5" s="5">
        <v>3.6945575717827576E-3</v>
      </c>
      <c r="J5" s="5">
        <v>3.2196621223917138E-3</v>
      </c>
      <c r="L5" t="s">
        <v>3</v>
      </c>
      <c r="M5" s="7">
        <v>0</v>
      </c>
      <c r="N5" s="5"/>
    </row>
    <row r="6" spans="1:14" x14ac:dyDescent="0.25">
      <c r="A6" t="s">
        <v>4</v>
      </c>
      <c r="B6" s="4">
        <v>2.2858256458432973E-2</v>
      </c>
      <c r="C6" s="4">
        <v>9.0052560774580327E-3</v>
      </c>
      <c r="E6" t="s">
        <v>4</v>
      </c>
      <c r="F6" s="5">
        <v>2.6960920072612942E-3</v>
      </c>
      <c r="G6" s="5">
        <v>9.0274699085442014E-3</v>
      </c>
      <c r="H6" s="5">
        <v>9.0052560774580345E-3</v>
      </c>
      <c r="I6" s="5">
        <v>2.64961478810232E-4</v>
      </c>
      <c r="J6" s="5">
        <v>7.8323298664207221E-4</v>
      </c>
      <c r="L6" t="s">
        <v>4</v>
      </c>
      <c r="M6" s="7">
        <v>0.4230338208869408</v>
      </c>
      <c r="N6" s="5"/>
    </row>
    <row r="7" spans="1:14" x14ac:dyDescent="0.25">
      <c r="A7" t="s">
        <v>5</v>
      </c>
      <c r="B7" s="4">
        <v>1.3482416976589633E-2</v>
      </c>
      <c r="C7" s="4">
        <v>7.2014529903771038E-3</v>
      </c>
      <c r="E7" t="s">
        <v>5</v>
      </c>
      <c r="F7" s="5">
        <v>1.6028894854828472E-3</v>
      </c>
      <c r="G7" s="5">
        <v>3.6945575717827576E-3</v>
      </c>
      <c r="H7" s="5">
        <v>2.64961478810232E-4</v>
      </c>
      <c r="I7" s="5">
        <v>7.2014529903771047E-3</v>
      </c>
      <c r="J7" s="5">
        <v>2.6204303049040911E-3</v>
      </c>
      <c r="L7" t="s">
        <v>5</v>
      </c>
      <c r="M7" s="7">
        <v>8.2890731277743393E-2</v>
      </c>
      <c r="N7" s="5"/>
    </row>
    <row r="8" spans="1:14" x14ac:dyDescent="0.25">
      <c r="A8" t="s">
        <v>6</v>
      </c>
      <c r="B8" s="4">
        <v>1.8088857031711262E-2</v>
      </c>
      <c r="C8" s="4">
        <v>5.1475914849299286E-3</v>
      </c>
      <c r="E8" t="s">
        <v>6</v>
      </c>
      <c r="F8" s="5">
        <v>1.2346570063022368E-3</v>
      </c>
      <c r="G8" s="5">
        <v>3.2196621223917138E-3</v>
      </c>
      <c r="H8" s="5">
        <v>7.8323298664207221E-4</v>
      </c>
      <c r="I8" s="5">
        <v>2.6204303049040911E-3</v>
      </c>
      <c r="J8" s="5">
        <v>5.1475914849299286E-3</v>
      </c>
      <c r="L8" t="s">
        <v>6</v>
      </c>
      <c r="M8" s="7">
        <v>0.49407544783531598</v>
      </c>
      <c r="N8" s="5"/>
    </row>
    <row r="9" spans="1:14" x14ac:dyDescent="0.25">
      <c r="C9" s="4"/>
      <c r="F9" s="5"/>
      <c r="G9" s="5"/>
      <c r="H9" s="5"/>
      <c r="I9" s="5"/>
      <c r="J9" s="5"/>
      <c r="L9" t="s">
        <v>24</v>
      </c>
      <c r="M9" s="5">
        <f>SUM(M4:M8)</f>
        <v>1.0000000000000002</v>
      </c>
      <c r="N9" s="5"/>
    </row>
    <row r="10" spans="1:14" x14ac:dyDescent="0.25">
      <c r="A10" s="11" t="s">
        <v>29</v>
      </c>
      <c r="B10" s="10"/>
      <c r="C10" s="12"/>
      <c r="D10" s="10"/>
      <c r="E10" s="10"/>
      <c r="F10" s="13"/>
      <c r="G10" s="13"/>
      <c r="H10" s="13"/>
      <c r="I10" s="13"/>
      <c r="J10" s="13"/>
      <c r="M10" s="5"/>
      <c r="N10" s="5"/>
    </row>
    <row r="11" spans="1:14" x14ac:dyDescent="0.25">
      <c r="A11" t="s">
        <v>27</v>
      </c>
      <c r="B11" s="14">
        <v>0.06</v>
      </c>
      <c r="C11" t="s">
        <v>28</v>
      </c>
      <c r="F11" s="5"/>
      <c r="G11" s="5"/>
      <c r="H11" s="5"/>
      <c r="I11" s="5"/>
      <c r="J11" s="5"/>
      <c r="L11" s="11" t="s">
        <v>25</v>
      </c>
      <c r="M11" s="13"/>
      <c r="N11" s="5"/>
    </row>
    <row r="12" spans="1:14" x14ac:dyDescent="0.25">
      <c r="A12" t="s">
        <v>31</v>
      </c>
      <c r="B12">
        <v>10</v>
      </c>
      <c r="C12" s="4"/>
      <c r="F12" s="5"/>
      <c r="G12" s="5"/>
      <c r="H12" s="5"/>
      <c r="I12" s="5"/>
      <c r="J12" s="5"/>
      <c r="L12" t="s">
        <v>14</v>
      </c>
      <c r="M12" s="5" t="s">
        <v>20</v>
      </c>
      <c r="N12" s="5" t="s">
        <v>21</v>
      </c>
    </row>
    <row r="13" spans="1:14" x14ac:dyDescent="0.25">
      <c r="C13" s="4"/>
      <c r="F13" s="5"/>
      <c r="G13" s="5"/>
      <c r="H13" s="5"/>
      <c r="I13" s="5"/>
      <c r="J13" s="5"/>
      <c r="L13" t="s">
        <v>15</v>
      </c>
      <c r="M13" s="7" cm="1">
        <f t="array" ref="M13">MMULT(TRANSPOSE(M4:M8),B4:B8)</f>
        <v>1.9724643109777215E-2</v>
      </c>
      <c r="N13" s="7">
        <f>12*M13</f>
        <v>0.23669571731732658</v>
      </c>
    </row>
    <row r="14" spans="1:14" x14ac:dyDescent="0.25">
      <c r="A14" s="11" t="s">
        <v>33</v>
      </c>
      <c r="B14" s="11"/>
      <c r="C14" s="15"/>
      <c r="D14" s="11"/>
      <c r="E14" s="11"/>
      <c r="F14" s="16"/>
      <c r="G14" s="16"/>
      <c r="H14" s="16"/>
      <c r="I14" s="16"/>
      <c r="J14" s="16"/>
      <c r="L14" t="s">
        <v>16</v>
      </c>
      <c r="M14" s="7" cm="1">
        <f t="array" ref="M14">MMULT(MMULT(TRANSPOSE(M4:M8),F4:J8),M4:M8)</f>
        <v>3.478246524218416E-3</v>
      </c>
      <c r="N14" s="7">
        <f>12*M14</f>
        <v>4.1738958290620992E-2</v>
      </c>
    </row>
    <row r="15" spans="1:14" x14ac:dyDescent="0.25">
      <c r="A15" t="s">
        <v>41</v>
      </c>
      <c r="C15" s="4"/>
      <c r="F15" s="5"/>
      <c r="G15" s="5"/>
      <c r="H15" s="5"/>
      <c r="I15" s="5"/>
      <c r="J15" s="5"/>
      <c r="L15" t="s">
        <v>32</v>
      </c>
      <c r="M15" s="7">
        <f>SQRT(M14)</f>
        <v>5.8976660843238791E-2</v>
      </c>
      <c r="N15" s="7">
        <f>SQRT(N14)</f>
        <v>0.20430114608249508</v>
      </c>
    </row>
    <row r="16" spans="1:14" x14ac:dyDescent="0.25">
      <c r="C16" s="4"/>
      <c r="F16" s="5"/>
      <c r="G16" s="5"/>
      <c r="H16" s="5"/>
      <c r="I16" s="5"/>
      <c r="J16" s="5"/>
      <c r="L16" t="s">
        <v>26</v>
      </c>
      <c r="M16" s="3">
        <f>(M13-B11/12)/SQRT(M14)</f>
        <v>0.24966898598948534</v>
      </c>
    </row>
    <row r="17" spans="6:13" x14ac:dyDescent="0.25">
      <c r="F17" s="5"/>
      <c r="G17" s="5"/>
      <c r="H17" s="5"/>
      <c r="I17" s="5"/>
      <c r="J17" s="5"/>
      <c r="L17" t="s">
        <v>30</v>
      </c>
      <c r="M17" s="4">
        <f>(M13-B11/12)/(B12*M14)</f>
        <v>0.4233352353621897</v>
      </c>
    </row>
    <row r="18" spans="6:13" x14ac:dyDescent="0.25">
      <c r="F18" s="5"/>
      <c r="G18" s="5"/>
      <c r="H18" s="5"/>
      <c r="I18" s="5"/>
      <c r="J18" s="5"/>
      <c r="M18" s="4"/>
    </row>
    <row r="19" spans="6:13" x14ac:dyDescent="0.25">
      <c r="L19" s="11" t="s">
        <v>42</v>
      </c>
      <c r="M19" s="10"/>
    </row>
    <row r="20" spans="6:13" x14ac:dyDescent="0.25">
      <c r="L20" s="11" t="s">
        <v>13</v>
      </c>
      <c r="M20" s="10" t="s">
        <v>12</v>
      </c>
    </row>
    <row r="21" spans="6:13" x14ac:dyDescent="0.25">
      <c r="L21" t="s">
        <v>43</v>
      </c>
      <c r="M21" s="5">
        <f>(1-M17)*100</f>
        <v>57.666476463781024</v>
      </c>
    </row>
    <row r="22" spans="6:13" x14ac:dyDescent="0.25">
      <c r="L22" t="s">
        <v>1</v>
      </c>
      <c r="M22" s="17">
        <f>$M$17*M4*100</f>
        <v>0</v>
      </c>
    </row>
    <row r="23" spans="6:13" x14ac:dyDescent="0.25">
      <c r="L23" t="s">
        <v>3</v>
      </c>
      <c r="M23" s="17">
        <f t="shared" ref="M23:M26" si="0">$M$17*M5*100</f>
        <v>0</v>
      </c>
    </row>
    <row r="24" spans="6:13" x14ac:dyDescent="0.25">
      <c r="L24" t="s">
        <v>4</v>
      </c>
      <c r="M24" s="17">
        <f t="shared" si="0"/>
        <v>17.90851221313395</v>
      </c>
    </row>
    <row r="25" spans="6:13" x14ac:dyDescent="0.25">
      <c r="L25" t="s">
        <v>5</v>
      </c>
      <c r="M25" s="17">
        <f t="shared" si="0"/>
        <v>3.5090567234807515</v>
      </c>
    </row>
    <row r="26" spans="6:13" x14ac:dyDescent="0.25">
      <c r="L26" t="s">
        <v>6</v>
      </c>
      <c r="M26" s="17">
        <f t="shared" si="0"/>
        <v>20.915954599604277</v>
      </c>
    </row>
    <row r="27" spans="6:13" x14ac:dyDescent="0.25">
      <c r="L27" s="11" t="s">
        <v>44</v>
      </c>
      <c r="M27" s="16">
        <f>SUM(M21:M26)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METADATA</vt:lpstr>
      <vt:lpstr>1_RISKY_ASSETS</vt:lpstr>
      <vt:lpstr>2_EXP-RET_VAR-COV_MATRIX</vt:lpstr>
      <vt:lpstr>3_CREATE_PORTFOLIO</vt:lpstr>
      <vt:lpstr>4_OPTIMIZE_PORTFOLIO</vt:lpstr>
      <vt:lpstr>5_ASSET_ALLOCATION</vt:lpstr>
      <vt:lpstr>cipla</vt:lpstr>
      <vt:lpstr>icici</vt:lpstr>
      <vt:lpstr>itc</vt:lpstr>
      <vt:lpstr>tcs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Vineet Solanki</cp:lastModifiedBy>
  <dcterms:created xsi:type="dcterms:W3CDTF">2015-06-05T18:17:20Z</dcterms:created>
  <dcterms:modified xsi:type="dcterms:W3CDTF">2023-08-03T04:42:41Z</dcterms:modified>
</cp:coreProperties>
</file>