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gsabin/RNET/projects/vv-neams/vv-neams/phaseIIProposal/commercialization/"/>
    </mc:Choice>
  </mc:AlternateContent>
  <xr:revisionPtr revIDLastSave="0" documentId="13_ncr:1_{BC76E9A0-5FB0-F14D-98E5-6B14B1E72741}" xr6:coauthVersionLast="43" xr6:coauthVersionMax="43" xr10:uidLastSave="{00000000-0000-0000-0000-000000000000}"/>
  <bookViews>
    <workbookView xWindow="0" yWindow="460" windowWidth="33600" windowHeight="14580" xr2:uid="{00000000-000D-0000-FFFF-FFFF00000000}"/>
  </bookViews>
  <sheets>
    <sheet name="ProForma income" sheetId="1" r:id="rId1"/>
    <sheet name="Assumptions" sheetId="3" r:id="rId2"/>
  </sheets>
  <definedNames>
    <definedName name="_xlnm.Print_Area" localSheetId="0">'ProForma income'!$B$2:$G$42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C15" i="1" l="1"/>
  <c r="D15" i="1"/>
  <c r="E15" i="1"/>
  <c r="F15" i="1"/>
  <c r="G15" i="1"/>
  <c r="C16" i="1"/>
  <c r="D16" i="1"/>
  <c r="E16" i="1"/>
  <c r="F16" i="1"/>
  <c r="G16" i="1"/>
  <c r="C17" i="1"/>
  <c r="D17" i="1"/>
  <c r="E17" i="1"/>
  <c r="F17" i="1"/>
  <c r="G17" i="1"/>
  <c r="C18" i="1"/>
  <c r="D18" i="1"/>
  <c r="E18" i="1"/>
  <c r="F18" i="1"/>
  <c r="G18" i="1"/>
  <c r="D14" i="1"/>
  <c r="E14" i="1"/>
  <c r="F14" i="1"/>
  <c r="G14" i="1"/>
  <c r="C14" i="1"/>
  <c r="M6" i="1"/>
  <c r="J6" i="1"/>
  <c r="K6" i="1"/>
  <c r="L6" i="1"/>
  <c r="I6" i="1"/>
  <c r="F10" i="1" l="1"/>
  <c r="G10" i="1"/>
  <c r="E10" i="1"/>
  <c r="F20" i="1"/>
  <c r="G20" i="1"/>
  <c r="E20" i="1"/>
  <c r="D20" i="1"/>
  <c r="D8" i="1"/>
  <c r="E8" i="1" s="1"/>
  <c r="C85" i="1"/>
  <c r="E85" i="1" s="1"/>
  <c r="D24" i="1" s="1"/>
  <c r="E28" i="1"/>
  <c r="F28" i="1" s="1"/>
  <c r="C81" i="1"/>
  <c r="E81" i="1" s="1"/>
  <c r="D25" i="1" s="1"/>
  <c r="E25" i="1" s="1"/>
  <c r="F25" i="1" s="1"/>
  <c r="E24" i="1"/>
  <c r="E26" i="1"/>
  <c r="F24" i="1"/>
  <c r="G24" i="1" s="1"/>
  <c r="C10" i="1"/>
  <c r="C11" i="1" s="1"/>
  <c r="C20" i="1"/>
  <c r="J76" i="1"/>
  <c r="C79" i="1"/>
  <c r="E79" i="1" s="1"/>
  <c r="C80" i="1"/>
  <c r="E80" i="1" s="1"/>
  <c r="C82" i="1"/>
  <c r="E82" i="1"/>
  <c r="C83" i="1"/>
  <c r="D83" i="1" s="1"/>
  <c r="E83" i="1"/>
  <c r="C84" i="1"/>
  <c r="E84" i="1" s="1"/>
  <c r="C86" i="1"/>
  <c r="D86" i="1" s="1"/>
  <c r="E86" i="1"/>
  <c r="C87" i="1"/>
  <c r="D87" i="1" s="1"/>
  <c r="C88" i="1"/>
  <c r="D88" i="1" s="1"/>
  <c r="E88" i="1"/>
  <c r="C89" i="1"/>
  <c r="E89" i="1" s="1"/>
  <c r="C90" i="1"/>
  <c r="D90" i="1" s="1"/>
  <c r="C91" i="1"/>
  <c r="E91" i="1" s="1"/>
  <c r="C92" i="1"/>
  <c r="D92" i="1" s="1"/>
  <c r="E92" i="1"/>
  <c r="C93" i="1"/>
  <c r="E93" i="1" s="1"/>
  <c r="C94" i="1"/>
  <c r="D94" i="1" s="1"/>
  <c r="E94" i="1"/>
  <c r="C78" i="1"/>
  <c r="D78" i="1" s="1"/>
  <c r="E78" i="1"/>
  <c r="D81" i="1"/>
  <c r="D82" i="1"/>
  <c r="D85" i="1"/>
  <c r="C27" i="1"/>
  <c r="C31" i="1" s="1"/>
  <c r="D27" i="1"/>
  <c r="D91" i="1" l="1"/>
  <c r="D80" i="1"/>
  <c r="D79" i="1"/>
  <c r="E87" i="1"/>
  <c r="E31" i="1"/>
  <c r="E38" i="1" s="1"/>
  <c r="D84" i="1"/>
  <c r="D89" i="1"/>
  <c r="E90" i="1"/>
  <c r="C34" i="1"/>
  <c r="C35" i="1" s="1"/>
  <c r="E11" i="1"/>
  <c r="C38" i="1"/>
  <c r="C41" i="1" s="1"/>
  <c r="C42" i="1" s="1"/>
  <c r="D11" i="1"/>
  <c r="E34" i="1"/>
  <c r="E35" i="1" s="1"/>
  <c r="G26" i="1"/>
  <c r="G25" i="1"/>
  <c r="D26" i="1"/>
  <c r="D31" i="1" s="1"/>
  <c r="F8" i="1"/>
  <c r="G8" i="1" s="1"/>
  <c r="G11" i="1" s="1"/>
  <c r="G28" i="1"/>
  <c r="F26" i="1"/>
  <c r="F31" i="1" s="1"/>
  <c r="F38" i="1" s="1"/>
  <c r="D93" i="1"/>
  <c r="G31" i="1" l="1"/>
  <c r="C40" i="1"/>
  <c r="F41" i="1"/>
  <c r="F42" i="1" s="1"/>
  <c r="F40" i="1"/>
  <c r="D34" i="1"/>
  <c r="D35" i="1" s="1"/>
  <c r="D38" i="1"/>
  <c r="F34" i="1"/>
  <c r="F35" i="1" s="1"/>
  <c r="E40" i="1"/>
  <c r="E41" i="1"/>
  <c r="E42" i="1" s="1"/>
  <c r="G38" i="1"/>
  <c r="G34" i="1"/>
  <c r="G35" i="1" s="1"/>
  <c r="F11" i="1"/>
  <c r="G41" i="1" l="1"/>
  <c r="G42" i="1" s="1"/>
  <c r="G40" i="1"/>
  <c r="D41" i="1"/>
  <c r="D42" i="1" s="1"/>
  <c r="D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Mohammad Rashti</author>
    <author>Jenny Servo</author>
  </authors>
  <commentList>
    <comment ref="C8" authorId="0" shapeId="0" xr:uid="{00000000-0006-0000-0000-000001000000}">
      <text>
        <r>
          <rPr>
            <b/>
            <sz val="9"/>
            <color rgb="FF000000"/>
            <rFont val="Tahoma"/>
            <family val="2"/>
          </rPr>
          <t xml:space="preserve">2012: $160M (Cloudera, Hortonworks, MapR)
</t>
        </r>
        <r>
          <rPr>
            <b/>
            <sz val="9"/>
            <color rgb="FF000000"/>
            <rFont val="Tahoma"/>
            <family val="2"/>
          </rPr>
          <t>CAGR: 23% for 2013-2017</t>
        </r>
      </text>
    </comment>
    <comment ref="B23" authorId="1" shapeId="0" xr:uid="{00000000-0006-0000-0000-000002000000}">
      <text>
        <r>
          <rPr>
            <b/>
            <sz val="9"/>
            <color indexed="81"/>
            <rFont val="Geneva"/>
          </rPr>
          <t>Obligations based on licensing in technology</t>
        </r>
        <r>
          <rPr>
            <sz val="9"/>
            <color indexed="81"/>
            <rFont val="Geneva"/>
          </rPr>
          <t xml:space="preserve">
</t>
        </r>
      </text>
    </comment>
    <comment ref="B34" authorId="1" shapeId="0" xr:uid="{00000000-0006-0000-0000-000003000000}">
      <text>
        <r>
          <rPr>
            <b/>
            <sz val="9"/>
            <color indexed="81"/>
            <rFont val="Geneva"/>
          </rPr>
          <t>EBIT = Earnings Befroe Interest and Taxes</t>
        </r>
        <r>
          <rPr>
            <sz val="9"/>
            <color indexed="81"/>
            <rFont val="Geneva"/>
          </rPr>
          <t xml:space="preserve">
This is also equal for EBITDA (Earnings Befroe Interest, Taxes Depreciation and Amortization) in the licensing case as there is no depreciation</t>
        </r>
      </text>
    </comment>
    <comment ref="B35" authorId="1" shapeId="0" xr:uid="{00000000-0006-0000-0000-000004000000}">
      <text>
        <r>
          <rPr>
            <b/>
            <sz val="9"/>
            <color indexed="81"/>
            <rFont val="Geneva"/>
          </rPr>
          <t>EBITDA/Production Revenue</t>
        </r>
        <r>
          <rPr>
            <sz val="9"/>
            <color indexed="81"/>
            <rFont val="Geneva"/>
          </rPr>
          <t xml:space="preserve">
</t>
        </r>
      </text>
    </comment>
  </commentList>
</comments>
</file>

<file path=xl/sharedStrings.xml><?xml version="1.0" encoding="utf-8"?>
<sst xmlns="http://schemas.openxmlformats.org/spreadsheetml/2006/main" count="51" uniqueCount="49">
  <si>
    <r>
      <t>How are your consulting services estimated?  Are there any assumptions about the terms of your planned licensing arrangement that you need to state to justify the revenues or fees in this section?  Will you be applying for Phase IIb?</t>
    </r>
    <r>
      <rPr>
        <sz val="10"/>
        <color rgb="FFFF0000"/>
        <rFont val="Verdana"/>
        <family val="2"/>
      </rPr>
      <t xml:space="preserve"> Lexis revenue in average of 10 years should match up to 2.4million. Makre sure. For Hadoop, Cloudera, Mapr, Intel charge in the range of $4000/node per year for enterprise Hadoop, while Hortonworks charges ~$1200/node for support contracts. Not based on 2012 market share of these three, but rather based on the fact that we are partnering with Hortonworks, we assume an average of $2500/node for a hadoop installation. We assume our additions to Hadoop be priced at $250 each (VDI and MATE) per node. We assume an average of 25 new Hadoop and 10 new HPCC customers per year, with a 100 node deployment each. So a total of $625K in new Hadoop revenue each year. We assume a 50% royalty on revenues of the added Hadoop subscription.</t>
    </r>
  </si>
  <si>
    <t>Rate Market growth (average)</t>
    <phoneticPr fontId="15" type="noConversion"/>
  </si>
  <si>
    <t>Total Expenses</t>
    <phoneticPr fontId="15" type="noConversion"/>
  </si>
  <si>
    <t xml:space="preserve">Licensing &amp; Royalties </t>
    <phoneticPr fontId="15" type="noConversion"/>
  </si>
  <si>
    <t xml:space="preserve">CAE and Simulation Market Size </t>
    <phoneticPr fontId="15" type="noConversion"/>
  </si>
  <si>
    <t xml:space="preserve">Sales (Revenue)   </t>
    <phoneticPr fontId="15" type="noConversion"/>
  </si>
  <si>
    <t>How did you calculate the market size for the initial year of the projection period? How is the growth rate calculated? Is it applied over the projection period? How did you calculate/estimate the sales of the potential licensee (license revenue base)? Does the growth rate apply to this or did you estimate each year independently? How did you estimate the royalty rate (a good way to do this is to look at comparables for similar goods/services or call a licensing expert in your technology area)?</t>
    <phoneticPr fontId="15" type="noConversion"/>
  </si>
  <si>
    <t>Income Before Tax</t>
    <phoneticPr fontId="15" type="noConversion"/>
  </si>
  <si>
    <t>Income</t>
    <phoneticPr fontId="15" type="noConversion"/>
  </si>
  <si>
    <t>Net Income</t>
    <phoneticPr fontId="15" type="noConversion"/>
  </si>
  <si>
    <t>Total Revenue</t>
    <phoneticPr fontId="15" type="noConversion"/>
  </si>
  <si>
    <t>Expenses</t>
  </si>
  <si>
    <t>Revenue</t>
  </si>
  <si>
    <t xml:space="preserve"> Revenues </t>
  </si>
  <si>
    <t>SBIR R&amp;D</t>
  </si>
  <si>
    <t>SBIR/STTR Contract R&amp;D</t>
  </si>
  <si>
    <t>Assumptions accompanying financials, organized by section</t>
  </si>
  <si>
    <t>Market</t>
  </si>
  <si>
    <t>Internal R&amp;D</t>
  </si>
  <si>
    <t>Legal</t>
  </si>
  <si>
    <t xml:space="preserve">Facilities </t>
  </si>
  <si>
    <t>Taxes</t>
  </si>
  <si>
    <t xml:space="preserve"> Expenses</t>
  </si>
  <si>
    <t>Net income as %/sales</t>
  </si>
  <si>
    <t>Tax rate</t>
  </si>
  <si>
    <t>State any assumptions you used along with your methodology for calculating/estimating the expenses in this section.</t>
  </si>
  <si>
    <t>Operating Earnings (EBIT)</t>
  </si>
  <si>
    <t>Operating Margin %</t>
  </si>
  <si>
    <t>Sales &amp; Marketing</t>
  </si>
  <si>
    <t>RNET Technologies, Inc.</t>
    <phoneticPr fontId="15" type="noConversion"/>
  </si>
  <si>
    <t>G&amp;A</t>
    <phoneticPr fontId="15" type="noConversion"/>
  </si>
  <si>
    <t>OH</t>
    <phoneticPr fontId="15" type="noConversion"/>
  </si>
  <si>
    <t>Salary</t>
    <phoneticPr fontId="15" type="noConversion"/>
  </si>
  <si>
    <t>Loaded Rate</t>
    <phoneticPr fontId="15" type="noConversion"/>
  </si>
  <si>
    <t>25% of loaded rate</t>
    <phoneticPr fontId="15" type="noConversion"/>
  </si>
  <si>
    <t>50%of loaded Rate</t>
    <phoneticPr fontId="15" type="noConversion"/>
  </si>
  <si>
    <t>Cost of services (technical support)</t>
    <phoneticPr fontId="15" type="noConversion"/>
  </si>
  <si>
    <t>% market share</t>
    <phoneticPr fontId="15" type="noConversion"/>
  </si>
  <si>
    <t>Administrative (G&amp;A) - 7%</t>
    <phoneticPr fontId="15" type="noConversion"/>
  </si>
  <si>
    <t>Phase II (2019)</t>
  </si>
  <si>
    <t>Phase II (2020)</t>
  </si>
  <si>
    <t>For years 2019 to 2023</t>
  </si>
  <si>
    <t>Cost</t>
  </si>
  <si>
    <t>Pro Forma Income Statement (V&amp;V Toolkit)</t>
  </si>
  <si>
    <t>User Support Contracts ($5,000/user)</t>
  </si>
  <si>
    <t>Integration Contracts ($500,000)</t>
  </si>
  <si>
    <t>Commercial Licences ($75,000 each)</t>
  </si>
  <si>
    <t>R&amp;D Contracts ($225,000 each)</t>
  </si>
  <si>
    <t>Third Party User Royalty ($1,500/user)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</si>
</sst>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
    <numFmt numFmtId="165" formatCode="0.0%"/>
    <numFmt numFmtId="166" formatCode="_(* #,##0_);_(* \(#,##0\);_(* &quot;-&quot;??_);_(@_)"/>
    <numFmt numFmtId="167" formatCode="0.000"/>
    <numFmt numFmtId="168" formatCode="&quot;$&quot;#,##0.00"/>
    <numFmt numFmtId="177" formatCode="_(&quot;$&quot;* #,##0_);_(&quot;$&quot;* \(#,##0\);_(&quot;$&quot;* &quot;-&quot;??_);_(@_)"/>
  </numFmts>
  <fonts count="47" x14ac:knownFonts="1">
    <font>
      <sz val="10"/>
      <name val="Verdana"/>
    </font>
    <font>
      <sz val="10"/>
      <name val="Verdana"/>
    </font>
    <font>
      <b/>
      <sz val="10"/>
      <name val="Verdana"/>
    </font>
    <font>
      <sz val="10"/>
      <name val="Verdana"/>
    </font>
    <font>
      <b/>
      <sz val="10"/>
      <name val="Verdana"/>
    </font>
    <font>
      <b/>
      <i/>
      <sz val="10"/>
      <name val="Verdana"/>
    </font>
    <font>
      <sz val="10"/>
      <name val="Verdana"/>
    </font>
    <font>
      <sz val="18"/>
      <color indexed="9"/>
      <name val="Verdana"/>
    </font>
    <font>
      <b/>
      <sz val="12"/>
      <color indexed="9"/>
      <name val="Verdana"/>
    </font>
    <font>
      <b/>
      <sz val="12"/>
      <color indexed="9"/>
      <name val="Arial"/>
    </font>
    <font>
      <b/>
      <sz val="14"/>
      <name val="Verdana"/>
    </font>
    <font>
      <sz val="10"/>
      <color indexed="9"/>
      <name val="Verdana"/>
    </font>
    <font>
      <sz val="9"/>
      <color indexed="81"/>
      <name val="Geneva"/>
    </font>
    <font>
      <b/>
      <sz val="9"/>
      <color indexed="81"/>
      <name val="Geneva"/>
    </font>
    <font>
      <b/>
      <sz val="12"/>
      <color indexed="8"/>
      <name val="Arial"/>
    </font>
    <font>
      <sz val="8"/>
      <name val="Verdana"/>
    </font>
    <font>
      <b/>
      <sz val="10"/>
      <color indexed="10"/>
      <name val="Verdana"/>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17"/>
      <name val="Calibri"/>
      <family val="2"/>
    </font>
    <font>
      <sz val="11"/>
      <color indexed="14"/>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0"/>
      <color indexed="12"/>
      <name val="Verdana"/>
    </font>
    <font>
      <u/>
      <sz val="10"/>
      <color indexed="20"/>
      <name val="Verdana"/>
    </font>
    <font>
      <b/>
      <sz val="12"/>
      <color indexed="9"/>
      <name val="Verdana"/>
    </font>
    <font>
      <b/>
      <i/>
      <sz val="10"/>
      <name val="Verdana"/>
    </font>
    <font>
      <b/>
      <sz val="10"/>
      <name val="Verdana"/>
    </font>
    <font>
      <sz val="10"/>
      <name val="Verdana"/>
    </font>
    <font>
      <sz val="10"/>
      <color rgb="FFFF0000"/>
      <name val="Verdana"/>
      <family val="2"/>
    </font>
    <font>
      <sz val="10"/>
      <name val="Verdana"/>
      <family val="2"/>
    </font>
    <font>
      <b/>
      <sz val="10"/>
      <name val="Verdana"/>
      <family val="2"/>
    </font>
    <font>
      <b/>
      <i/>
      <sz val="8"/>
      <name val="Verdana"/>
      <family val="2"/>
    </font>
    <font>
      <b/>
      <sz val="18"/>
      <color indexed="9"/>
      <name val="Verdana"/>
      <family val="2"/>
    </font>
    <font>
      <b/>
      <sz val="12"/>
      <color indexed="9"/>
      <name val="Verdana"/>
      <family val="2"/>
    </font>
    <font>
      <b/>
      <sz val="9"/>
      <color rgb="FF000000"/>
      <name val="Tahoma"/>
      <family val="2"/>
    </font>
  </fonts>
  <fills count="19">
    <fill>
      <patternFill patternType="none"/>
    </fill>
    <fill>
      <patternFill patternType="gray125"/>
    </fill>
    <fill>
      <patternFill patternType="solid">
        <fgColor indexed="18"/>
        <bgColor indexed="64"/>
      </patternFill>
    </fill>
    <fill>
      <patternFill patternType="solid">
        <fgColor indexed="22"/>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s>
  <borders count="5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medium">
        <color auto="1"/>
      </right>
      <top/>
      <bottom style="thin">
        <color auto="1"/>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thin">
        <color auto="1"/>
      </left>
      <right style="thin">
        <color auto="1"/>
      </right>
      <top/>
      <bottom style="medium">
        <color indexed="64"/>
      </bottom>
      <diagonal/>
    </border>
  </borders>
  <cellStyleXfs count="47">
    <xf numFmtId="0" fontId="0" fillId="0" borderId="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4" borderId="0" applyNumberFormat="0" applyBorder="0" applyAlignment="0" applyProtection="0"/>
    <xf numFmtId="0" fontId="33" fillId="7" borderId="0" applyNumberFormat="0" applyBorder="0" applyAlignment="0" applyProtection="0"/>
    <xf numFmtId="0" fontId="33" fillId="5"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2" fillId="12"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8" borderId="0" applyNumberFormat="0" applyBorder="0" applyAlignment="0" applyProtection="0"/>
    <xf numFmtId="0" fontId="32" fillId="12" borderId="0" applyNumberFormat="0" applyBorder="0" applyAlignment="0" applyProtection="0"/>
    <xf numFmtId="0" fontId="32" fillId="5"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2" borderId="0" applyNumberFormat="0" applyBorder="0" applyAlignment="0" applyProtection="0"/>
    <xf numFmtId="0" fontId="32" fillId="15" borderId="0" applyNumberFormat="0" applyBorder="0" applyAlignment="0" applyProtection="0"/>
    <xf numFmtId="0" fontId="22" fillId="16" borderId="0" applyNumberFormat="0" applyBorder="0" applyAlignment="0" applyProtection="0"/>
    <xf numFmtId="0" fontId="26" fillId="4" borderId="32" applyNumberFormat="0" applyAlignment="0" applyProtection="0"/>
    <xf numFmtId="0" fontId="28" fillId="17" borderId="33" applyNumberFormat="0" applyAlignment="0" applyProtection="0"/>
    <xf numFmtId="43" fontId="6" fillId="0" borderId="0" applyFont="0" applyFill="0" applyBorder="0" applyAlignment="0" applyProtection="0"/>
    <xf numFmtId="0" fontId="30" fillId="0" borderId="0" applyNumberFormat="0" applyFill="0" applyBorder="0" applyAlignment="0" applyProtection="0"/>
    <xf numFmtId="0" fontId="21" fillId="18" borderId="0" applyNumberFormat="0" applyBorder="0" applyAlignment="0" applyProtection="0"/>
    <xf numFmtId="0" fontId="18" fillId="0" borderId="34" applyNumberFormat="0" applyFill="0" applyAlignment="0" applyProtection="0"/>
    <xf numFmtId="0" fontId="19" fillId="0" borderId="35" applyNumberFormat="0" applyFill="0" applyAlignment="0" applyProtection="0"/>
    <xf numFmtId="0" fontId="20" fillId="0" borderId="36" applyNumberFormat="0" applyFill="0" applyAlignment="0" applyProtection="0"/>
    <xf numFmtId="0" fontId="20" fillId="0" borderId="0" applyNumberFormat="0" applyFill="0" applyBorder="0" applyAlignment="0" applyProtection="0"/>
    <xf numFmtId="0" fontId="24" fillId="5" borderId="32" applyNumberFormat="0" applyAlignment="0" applyProtection="0"/>
    <xf numFmtId="0" fontId="27" fillId="0" borderId="37" applyNumberFormat="0" applyFill="0" applyAlignment="0" applyProtection="0"/>
    <xf numFmtId="0" fontId="23" fillId="10" borderId="0" applyNumberFormat="0" applyBorder="0" applyAlignment="0" applyProtection="0"/>
    <xf numFmtId="0" fontId="6" fillId="6" borderId="38" applyNumberFormat="0" applyFont="0" applyAlignment="0" applyProtection="0"/>
    <xf numFmtId="0" fontId="25" fillId="4" borderId="39" applyNumberFormat="0" applyAlignment="0" applyProtection="0"/>
    <xf numFmtId="9" fontId="6" fillId="0" borderId="0" applyFont="0" applyFill="0" applyBorder="0" applyAlignment="0" applyProtection="0"/>
    <xf numFmtId="0" fontId="17" fillId="0" borderId="0" applyNumberFormat="0" applyFill="0" applyBorder="0" applyAlignment="0" applyProtection="0"/>
    <xf numFmtId="0" fontId="31" fillId="0" borderId="40" applyNumberFormat="0" applyFill="0" applyAlignment="0" applyProtection="0"/>
    <xf numFmtId="0" fontId="29"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44" fontId="1" fillId="0" borderId="0" applyFont="0" applyFill="0" applyBorder="0" applyAlignment="0" applyProtection="0"/>
  </cellStyleXfs>
  <cellXfs count="123">
    <xf numFmtId="0" fontId="0" fillId="0" borderId="0" xfId="0"/>
    <xf numFmtId="0" fontId="10" fillId="0" borderId="0" xfId="0" applyFont="1" applyAlignment="1">
      <alignment vertical="top"/>
    </xf>
    <xf numFmtId="0" fontId="10" fillId="0" borderId="0" xfId="0" applyFont="1"/>
    <xf numFmtId="37" fontId="0" fillId="0" borderId="0" xfId="0" applyNumberFormat="1"/>
    <xf numFmtId="37" fontId="14" fillId="0" borderId="0" xfId="0" applyNumberFormat="1" applyFont="1"/>
    <xf numFmtId="3" fontId="6" fillId="0" borderId="0" xfId="0" applyNumberFormat="1" applyFont="1" applyAlignment="1">
      <alignment horizontal="center"/>
    </xf>
    <xf numFmtId="166" fontId="0" fillId="0" borderId="0" xfId="0" applyNumberFormat="1"/>
    <xf numFmtId="9" fontId="6" fillId="0" borderId="4" xfId="40" applyFont="1" applyFill="1" applyBorder="1" applyAlignment="1">
      <alignment horizontal="center"/>
    </xf>
    <xf numFmtId="9" fontId="6" fillId="0" borderId="9" xfId="40" applyFont="1" applyFill="1" applyBorder="1" applyAlignment="1">
      <alignment horizontal="center"/>
    </xf>
    <xf numFmtId="0" fontId="11" fillId="2" borderId="6" xfId="0" applyFont="1" applyFill="1" applyBorder="1"/>
    <xf numFmtId="0" fontId="11" fillId="2" borderId="7" xfId="0" applyFont="1" applyFill="1" applyBorder="1"/>
    <xf numFmtId="0" fontId="10" fillId="3" borderId="12" xfId="0" applyFont="1" applyFill="1" applyBorder="1" applyAlignment="1">
      <alignment horizontal="right" vertical="top" wrapText="1"/>
    </xf>
    <xf numFmtId="0" fontId="4" fillId="3" borderId="12" xfId="0" applyFont="1" applyFill="1" applyBorder="1" applyAlignment="1">
      <alignment horizontal="right" vertical="top" wrapText="1"/>
    </xf>
    <xf numFmtId="165" fontId="0" fillId="0" borderId="19" xfId="40" applyNumberFormat="1" applyFont="1" applyFill="1" applyBorder="1" applyAlignment="1">
      <alignment horizontal="center"/>
    </xf>
    <xf numFmtId="165" fontId="0" fillId="0" borderId="20" xfId="40" applyNumberFormat="1" applyFont="1" applyFill="1" applyBorder="1" applyAlignment="1">
      <alignment horizontal="center"/>
    </xf>
    <xf numFmtId="164" fontId="16" fillId="0" borderId="13" xfId="0" applyNumberFormat="1" applyFont="1" applyFill="1" applyBorder="1" applyAlignment="1">
      <alignment horizontal="center"/>
    </xf>
    <xf numFmtId="164" fontId="16" fillId="0" borderId="14" xfId="0" applyNumberFormat="1" applyFont="1" applyFill="1" applyBorder="1" applyAlignment="1">
      <alignment horizontal="center"/>
    </xf>
    <xf numFmtId="164" fontId="4" fillId="0" borderId="18" xfId="0" applyNumberFormat="1" applyFont="1" applyFill="1" applyBorder="1" applyAlignment="1">
      <alignment horizontal="center"/>
    </xf>
    <xf numFmtId="164" fontId="16" fillId="0" borderId="0" xfId="0" applyNumberFormat="1" applyFont="1" applyFill="1" applyBorder="1" applyAlignment="1">
      <alignment horizontal="center"/>
    </xf>
    <xf numFmtId="0" fontId="10" fillId="0" borderId="0" xfId="0" applyFont="1" applyFill="1" applyBorder="1" applyAlignment="1">
      <alignment horizontal="right" vertical="top" wrapText="1"/>
    </xf>
    <xf numFmtId="0" fontId="5" fillId="3" borderId="8" xfId="0" applyFont="1" applyFill="1" applyBorder="1" applyAlignment="1">
      <alignment vertical="top" wrapText="1"/>
    </xf>
    <xf numFmtId="167" fontId="0" fillId="0" borderId="0" xfId="0" applyNumberFormat="1"/>
    <xf numFmtId="164" fontId="4" fillId="0" borderId="41" xfId="0" applyNumberFormat="1" applyFont="1" applyFill="1" applyBorder="1" applyAlignment="1">
      <alignment horizontal="center"/>
    </xf>
    <xf numFmtId="0" fontId="0" fillId="0" borderId="0" xfId="0" quotePrefix="1"/>
    <xf numFmtId="0" fontId="38" fillId="0" borderId="0" xfId="0" applyFont="1"/>
    <xf numFmtId="0" fontId="37" fillId="3" borderId="8" xfId="0" applyFont="1" applyFill="1" applyBorder="1" applyAlignment="1">
      <alignment vertical="top" wrapText="1"/>
    </xf>
    <xf numFmtId="9" fontId="0" fillId="0" borderId="0" xfId="0" applyNumberFormat="1"/>
    <xf numFmtId="0" fontId="0" fillId="0" borderId="23" xfId="0" applyBorder="1"/>
    <xf numFmtId="165" fontId="0" fillId="0" borderId="6" xfId="0" applyNumberFormat="1" applyFill="1" applyBorder="1" applyAlignment="1">
      <alignment horizontal="center"/>
    </xf>
    <xf numFmtId="165" fontId="0" fillId="0" borderId="7" xfId="0" applyNumberFormat="1" applyFill="1" applyBorder="1" applyAlignment="1">
      <alignment horizontal="center"/>
    </xf>
    <xf numFmtId="0" fontId="9" fillId="2" borderId="6" xfId="0" applyFont="1" applyFill="1" applyBorder="1" applyAlignment="1">
      <alignment horizontal="center"/>
    </xf>
    <xf numFmtId="0" fontId="9" fillId="2" borderId="7" xfId="0" applyFont="1" applyFill="1" applyBorder="1" applyAlignment="1">
      <alignment horizontal="center"/>
    </xf>
    <xf numFmtId="165" fontId="0" fillId="0" borderId="44" xfId="40" applyNumberFormat="1" applyFont="1" applyFill="1" applyBorder="1"/>
    <xf numFmtId="165" fontId="0" fillId="0" borderId="45" xfId="40" applyNumberFormat="1" applyFont="1" applyFill="1" applyBorder="1"/>
    <xf numFmtId="164" fontId="0" fillId="0" borderId="4" xfId="0" applyNumberFormat="1" applyFill="1" applyBorder="1" applyAlignment="1">
      <alignment horizontal="center"/>
    </xf>
    <xf numFmtId="164" fontId="0" fillId="0" borderId="9" xfId="0" applyNumberFormat="1" applyFill="1" applyBorder="1" applyAlignment="1">
      <alignment horizontal="center"/>
    </xf>
    <xf numFmtId="164" fontId="0" fillId="0" borderId="4" xfId="0" applyNumberFormat="1" applyFill="1" applyBorder="1"/>
    <xf numFmtId="164" fontId="0" fillId="0" borderId="47" xfId="0" applyNumberFormat="1" applyFill="1" applyBorder="1"/>
    <xf numFmtId="164" fontId="6" fillId="0" borderId="10" xfId="0" applyNumberFormat="1" applyFont="1" applyFill="1" applyBorder="1" applyAlignment="1">
      <alignment horizontal="center"/>
    </xf>
    <xf numFmtId="164" fontId="6" fillId="0" borderId="11" xfId="0" applyNumberFormat="1" applyFont="1" applyFill="1" applyBorder="1" applyAlignment="1">
      <alignment horizontal="center"/>
    </xf>
    <xf numFmtId="164" fontId="0" fillId="0" borderId="0" xfId="0" applyNumberFormat="1"/>
    <xf numFmtId="10" fontId="0" fillId="0" borderId="0" xfId="0" applyNumberFormat="1"/>
    <xf numFmtId="164" fontId="0" fillId="0" borderId="0" xfId="0" applyNumberFormat="1"/>
    <xf numFmtId="0" fontId="0" fillId="0" borderId="0" xfId="0" applyAlignment="1">
      <alignment wrapText="1"/>
    </xf>
    <xf numFmtId="0" fontId="4" fillId="0" borderId="0" xfId="0" applyFont="1" applyAlignment="1">
      <alignment wrapText="1"/>
    </xf>
    <xf numFmtId="0" fontId="8" fillId="2" borderId="5" xfId="0" applyFont="1" applyFill="1" applyBorder="1" applyAlignment="1">
      <alignment wrapText="1"/>
    </xf>
    <xf numFmtId="0" fontId="5" fillId="3" borderId="8" xfId="0" applyFont="1" applyFill="1" applyBorder="1" applyAlignment="1">
      <alignment wrapText="1"/>
    </xf>
    <xf numFmtId="0" fontId="0" fillId="0" borderId="22" xfId="0" applyBorder="1" applyAlignment="1">
      <alignment wrapText="1"/>
    </xf>
    <xf numFmtId="0" fontId="10" fillId="3" borderId="8" xfId="0" applyFont="1" applyFill="1" applyBorder="1" applyAlignment="1">
      <alignment horizontal="right" wrapText="1"/>
    </xf>
    <xf numFmtId="168" fontId="0" fillId="0" borderId="0" xfId="0" applyNumberFormat="1" applyAlignment="1">
      <alignment wrapText="1"/>
    </xf>
    <xf numFmtId="164" fontId="0" fillId="0" borderId="0" xfId="0" applyNumberFormat="1" applyAlignment="1">
      <alignment wrapText="1"/>
    </xf>
    <xf numFmtId="0" fontId="2" fillId="3" borderId="46" xfId="0" applyFont="1" applyFill="1" applyBorder="1" applyAlignment="1">
      <alignment wrapText="1"/>
    </xf>
    <xf numFmtId="0" fontId="2" fillId="3" borderId="43" xfId="0" applyFont="1" applyFill="1" applyBorder="1" applyAlignment="1">
      <alignment wrapText="1"/>
    </xf>
    <xf numFmtId="0" fontId="0" fillId="0" borderId="0" xfId="46" applyNumberFormat="1" applyFont="1"/>
    <xf numFmtId="0" fontId="5" fillId="3" borderId="43" xfId="0" applyFont="1" applyFill="1" applyBorder="1" applyAlignment="1">
      <alignment wrapText="1"/>
    </xf>
    <xf numFmtId="10" fontId="0" fillId="0" borderId="44" xfId="0" applyNumberFormat="1" applyFill="1" applyBorder="1" applyAlignment="1">
      <alignment horizontal="center"/>
    </xf>
    <xf numFmtId="10" fontId="0" fillId="0" borderId="45" xfId="0" applyNumberFormat="1" applyFill="1" applyBorder="1" applyAlignment="1">
      <alignment horizontal="center"/>
    </xf>
    <xf numFmtId="164" fontId="4" fillId="0" borderId="51" xfId="28" applyNumberFormat="1" applyFont="1" applyFill="1" applyBorder="1" applyAlignment="1">
      <alignment horizontal="center"/>
    </xf>
    <xf numFmtId="0" fontId="41" fillId="0" borderId="0" xfId="0" applyFont="1"/>
    <xf numFmtId="168" fontId="6" fillId="0" borderId="4" xfId="40" applyNumberFormat="1" applyFont="1" applyFill="1" applyBorder="1" applyAlignment="1">
      <alignment horizontal="center"/>
    </xf>
    <xf numFmtId="168" fontId="0" fillId="0" borderId="4" xfId="0" applyNumberFormat="1" applyFill="1" applyBorder="1" applyAlignment="1">
      <alignment horizontal="center"/>
    </xf>
    <xf numFmtId="168" fontId="0" fillId="0" borderId="9" xfId="0" applyNumberFormat="1" applyFill="1" applyBorder="1" applyAlignment="1">
      <alignment horizontal="center"/>
    </xf>
    <xf numFmtId="168" fontId="6" fillId="0" borderId="47" xfId="40" applyNumberFormat="1" applyFont="1" applyFill="1" applyBorder="1" applyAlignment="1">
      <alignment horizontal="center"/>
    </xf>
    <xf numFmtId="168" fontId="6" fillId="0" borderId="10" xfId="0" applyNumberFormat="1" applyFont="1" applyFill="1" applyBorder="1" applyAlignment="1">
      <alignment horizontal="center"/>
    </xf>
    <xf numFmtId="168" fontId="6" fillId="0" borderId="11" xfId="0" applyNumberFormat="1" applyFont="1" applyFill="1" applyBorder="1" applyAlignment="1">
      <alignment horizontal="center"/>
    </xf>
    <xf numFmtId="168" fontId="0" fillId="0" borderId="48" xfId="0" applyNumberFormat="1" applyFill="1" applyBorder="1" applyAlignment="1">
      <alignment horizontal="center"/>
    </xf>
    <xf numFmtId="168" fontId="0" fillId="0" borderId="49" xfId="0" applyNumberFormat="1" applyFill="1" applyBorder="1" applyAlignment="1">
      <alignment horizontal="center"/>
    </xf>
    <xf numFmtId="168" fontId="0" fillId="0" borderId="50" xfId="0" applyNumberFormat="1" applyFill="1" applyBorder="1" applyAlignment="1">
      <alignment horizontal="center"/>
    </xf>
    <xf numFmtId="0" fontId="43" fillId="3" borderId="46" xfId="0" applyFont="1" applyFill="1" applyBorder="1" applyAlignment="1">
      <alignment wrapText="1"/>
    </xf>
    <xf numFmtId="0" fontId="8" fillId="2" borderId="15" xfId="0" applyFont="1" applyFill="1" applyBorder="1" applyAlignment="1">
      <alignment wrapText="1"/>
    </xf>
    <xf numFmtId="0" fontId="0" fillId="0" borderId="16" xfId="0" applyBorder="1" applyAlignment="1">
      <alignment wrapText="1"/>
    </xf>
    <xf numFmtId="0" fontId="0" fillId="0" borderId="17" xfId="0" applyBorder="1" applyAlignment="1">
      <alignment wrapText="1"/>
    </xf>
    <xf numFmtId="0" fontId="44"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45" fillId="2" borderId="42" xfId="0" applyFont="1" applyFill="1" applyBorder="1" applyAlignment="1">
      <alignment horizontal="center" vertical="center"/>
    </xf>
    <xf numFmtId="0" fontId="36" fillId="2" borderId="0" xfId="0" applyFont="1" applyFill="1" applyBorder="1" applyAlignment="1">
      <alignment horizontal="center" vertical="center"/>
    </xf>
    <xf numFmtId="0" fontId="36" fillId="2" borderId="42" xfId="0" applyFont="1" applyFill="1" applyBorder="1" applyAlignment="1">
      <alignment horizontal="center" vertical="center"/>
    </xf>
    <xf numFmtId="0" fontId="10" fillId="3" borderId="0" xfId="0" applyFont="1" applyFill="1" applyAlignment="1">
      <alignment horizontal="center"/>
    </xf>
    <xf numFmtId="0" fontId="0" fillId="0" borderId="0" xfId="0" applyAlignment="1"/>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xf numFmtId="0" fontId="0" fillId="0" borderId="24" xfId="0" applyBorder="1" applyAlignment="1"/>
    <xf numFmtId="0" fontId="0" fillId="0" borderId="26" xfId="0" applyBorder="1" applyAlignment="1">
      <alignment vertical="top" wrapText="1"/>
    </xf>
    <xf numFmtId="0" fontId="0" fillId="0" borderId="0" xfId="0" applyBorder="1" applyAlignment="1">
      <alignment vertical="top" wrapText="1"/>
    </xf>
    <xf numFmtId="0" fontId="0" fillId="0" borderId="0" xfId="0" applyBorder="1" applyAlignment="1"/>
    <xf numFmtId="0" fontId="0" fillId="0" borderId="27" xfId="0" applyBorder="1" applyAlignment="1"/>
    <xf numFmtId="0" fontId="0" fillId="0" borderId="29" xfId="0" applyBorder="1" applyAlignment="1">
      <alignment vertical="top" wrapText="1"/>
    </xf>
    <xf numFmtId="0" fontId="0" fillId="0" borderId="30" xfId="0" applyBorder="1" applyAlignment="1">
      <alignment vertical="top" wrapText="1"/>
    </xf>
    <xf numFmtId="0" fontId="0" fillId="0" borderId="30" xfId="0" applyBorder="1" applyAlignment="1"/>
    <xf numFmtId="0" fontId="0" fillId="0" borderId="31" xfId="0" applyBorder="1" applyAlignment="1"/>
    <xf numFmtId="0" fontId="39" fillId="0" borderId="22" xfId="0" applyFont="1" applyBorder="1" applyAlignment="1">
      <alignmen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9" xfId="0" applyBorder="1" applyAlignment="1"/>
    <xf numFmtId="0" fontId="4" fillId="0" borderId="21" xfId="0" applyFont="1" applyBorder="1" applyAlignment="1">
      <alignment vertical="center" wrapText="1"/>
    </xf>
    <xf numFmtId="0" fontId="4" fillId="0" borderId="25" xfId="0" applyFont="1" applyBorder="1" applyAlignment="1">
      <alignment vertical="center" wrapText="1"/>
    </xf>
    <xf numFmtId="0" fontId="4" fillId="0" borderId="28" xfId="0" applyFont="1" applyBorder="1" applyAlignment="1">
      <alignment vertical="center" wrapText="1"/>
    </xf>
    <xf numFmtId="0" fontId="4" fillId="0" borderId="2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xf numFmtId="2" fontId="0" fillId="0" borderId="0" xfId="0" applyNumberFormat="1"/>
    <xf numFmtId="0" fontId="5" fillId="3" borderId="46" xfId="0" applyFont="1" applyFill="1" applyBorder="1" applyAlignment="1">
      <alignment vertical="top" wrapText="1"/>
    </xf>
    <xf numFmtId="9" fontId="6" fillId="0" borderId="47" xfId="40" applyFont="1" applyFill="1" applyBorder="1" applyAlignment="1">
      <alignment horizontal="center"/>
    </xf>
    <xf numFmtId="0" fontId="5" fillId="3" borderId="46" xfId="0" applyFont="1" applyFill="1" applyBorder="1" applyAlignment="1">
      <alignment wrapText="1"/>
    </xf>
    <xf numFmtId="164" fontId="41" fillId="0" borderId="0" xfId="0" applyNumberFormat="1" applyFont="1" applyFill="1" applyBorder="1" applyAlignment="1">
      <alignment horizontal="center"/>
    </xf>
    <xf numFmtId="164" fontId="42" fillId="0" borderId="0" xfId="28" applyNumberFormat="1" applyFont="1" applyFill="1" applyBorder="1" applyAlignment="1">
      <alignment horizontal="center"/>
    </xf>
    <xf numFmtId="0" fontId="10" fillId="3" borderId="43" xfId="0" applyFont="1" applyFill="1" applyBorder="1" applyAlignment="1">
      <alignment horizontal="left" vertical="top" wrapText="1"/>
    </xf>
    <xf numFmtId="164" fontId="4" fillId="0" borderId="52" xfId="28" applyNumberFormat="1" applyFont="1" applyFill="1" applyBorder="1" applyAlignment="1">
      <alignment horizontal="center"/>
    </xf>
    <xf numFmtId="1" fontId="0" fillId="0" borderId="0" xfId="0" applyNumberFormat="1"/>
    <xf numFmtId="1" fontId="38" fillId="0" borderId="0" xfId="0" applyNumberFormat="1" applyFont="1"/>
    <xf numFmtId="177" fontId="3" fillId="0" borderId="4" xfId="0" applyNumberFormat="1" applyFont="1" applyFill="1" applyBorder="1" applyAlignment="1">
      <alignment horizontal="center"/>
    </xf>
    <xf numFmtId="177" fontId="3" fillId="0" borderId="47" xfId="0" applyNumberFormat="1" applyFont="1" applyFill="1" applyBorder="1" applyAlignment="1">
      <alignment horizontal="center"/>
    </xf>
    <xf numFmtId="177" fontId="3" fillId="0" borderId="49" xfId="0" applyNumberFormat="1" applyFont="1" applyFill="1" applyBorder="1" applyAlignment="1">
      <alignment horizontal="center"/>
    </xf>
    <xf numFmtId="177" fontId="3" fillId="0" borderId="50" xfId="0" applyNumberFormat="1" applyFont="1" applyFill="1" applyBorder="1" applyAlignment="1">
      <alignment horizontal="center"/>
    </xf>
    <xf numFmtId="177" fontId="0" fillId="0" borderId="4" xfId="0" applyNumberFormat="1" applyFill="1" applyBorder="1" applyAlignment="1">
      <alignment horizontal="center"/>
    </xf>
    <xf numFmtId="177" fontId="0" fillId="0" borderId="47" xfId="0" applyNumberFormat="1" applyFill="1" applyBorder="1" applyAlignment="1">
      <alignment horizontal="center"/>
    </xf>
  </cellXfs>
  <cellStyles count="4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Comma" xfId="28" builtinId="3"/>
    <cellStyle name="Currency" xfId="46" builtinId="4"/>
    <cellStyle name="Explanatory Text" xfId="29" xr:uid="{00000000-0005-0000-0000-00001D000000}"/>
    <cellStyle name="Followed Hyperlink" xfId="45" builtinId="9" hidden="1"/>
    <cellStyle name="Good" xfId="30" xr:uid="{00000000-0005-0000-0000-00001F000000}"/>
    <cellStyle name="Heading 1" xfId="31" xr:uid="{00000000-0005-0000-0000-000020000000}"/>
    <cellStyle name="Heading 2" xfId="32" xr:uid="{00000000-0005-0000-0000-000021000000}"/>
    <cellStyle name="Heading 3" xfId="33" xr:uid="{00000000-0005-0000-0000-000022000000}"/>
    <cellStyle name="Heading 4" xfId="34" xr:uid="{00000000-0005-0000-0000-000023000000}"/>
    <cellStyle name="Hyperlink" xfId="44" builtinId="8" hidden="1"/>
    <cellStyle name="Input" xfId="35" xr:uid="{00000000-0005-0000-0000-000025000000}"/>
    <cellStyle name="Linked Cell" xfId="36" xr:uid="{00000000-0005-0000-0000-000026000000}"/>
    <cellStyle name="Neutral" xfId="37" xr:uid="{00000000-0005-0000-0000-000027000000}"/>
    <cellStyle name="Normal" xfId="0" builtinId="0"/>
    <cellStyle name="Note" xfId="38" xr:uid="{00000000-0005-0000-0000-000029000000}"/>
    <cellStyle name="Output" xfId="39" xr:uid="{00000000-0005-0000-0000-00002A000000}"/>
    <cellStyle name="Percent" xfId="40" builtinId="5"/>
    <cellStyle name="Title" xfId="41" xr:uid="{00000000-0005-0000-0000-00002C000000}"/>
    <cellStyle name="Total" xfId="42" xr:uid="{00000000-0005-0000-0000-00002D000000}"/>
    <cellStyle name="Warning Text" xfId="43" xr:uid="{00000000-0005-0000-0000-00002E00000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0</xdr:colOff>
      <xdr:row>22</xdr:row>
      <xdr:rowOff>0</xdr:rowOff>
    </xdr:from>
    <xdr:to>
      <xdr:col>7</xdr:col>
      <xdr:colOff>0</xdr:colOff>
      <xdr:row>22</xdr:row>
      <xdr:rowOff>0</xdr:rowOff>
    </xdr:to>
    <xdr:sp macro="" textlink="">
      <xdr:nvSpPr>
        <xdr:cNvPr id="1083" name="Text Box 12">
          <a:extLst>
            <a:ext uri="{FF2B5EF4-FFF2-40B4-BE49-F238E27FC236}">
              <a16:creationId xmlns:a16="http://schemas.microsoft.com/office/drawing/2014/main" id="{00000000-0008-0000-0000-00003B040000}"/>
            </a:ext>
          </a:extLst>
        </xdr:cNvPr>
        <xdr:cNvSpPr txBox="1">
          <a:spLocks noChangeArrowheads="1"/>
        </xdr:cNvSpPr>
      </xdr:nvSpPr>
      <xdr:spPr bwMode="auto">
        <a:xfrm>
          <a:off x="9779000" y="4546600"/>
          <a:ext cx="0" cy="0"/>
        </a:xfrm>
        <a:prstGeom prst="rect">
          <a:avLst/>
        </a:prstGeom>
        <a:solidFill>
          <a:srgbClr val="FFFFFF"/>
        </a:solidFill>
        <a:ln w="9525">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twoCellAnchor editAs="oneCell">
    <xdr:from>
      <xdr:col>13</xdr:col>
      <xdr:colOff>339809</xdr:colOff>
      <xdr:row>0</xdr:row>
      <xdr:rowOff>0</xdr:rowOff>
    </xdr:from>
    <xdr:to>
      <xdr:col>20</xdr:col>
      <xdr:colOff>448296</xdr:colOff>
      <xdr:row>30</xdr:row>
      <xdr:rowOff>44451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5103559" y="0"/>
          <a:ext cx="5998112" cy="68865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M94"/>
  <sheetViews>
    <sheetView tabSelected="1" topLeftCell="A28" zoomScale="160" zoomScaleNormal="160" zoomScalePageLayoutView="90" workbookViewId="0">
      <selection activeCell="L15" sqref="L15"/>
    </sheetView>
  </sheetViews>
  <sheetFormatPr baseColWidth="10" defaultColWidth="11" defaultRowHeight="13" x14ac:dyDescent="0.15"/>
  <cols>
    <col min="1" max="1" width="3.6640625" customWidth="1"/>
    <col min="2" max="2" width="36.83203125" style="43" customWidth="1"/>
    <col min="3" max="3" width="15.83203125" bestFit="1" customWidth="1"/>
    <col min="4" max="4" width="17.6640625" bestFit="1" customWidth="1"/>
    <col min="5" max="5" width="17.5" bestFit="1" customWidth="1"/>
    <col min="6" max="6" width="15.83203125" bestFit="1" customWidth="1"/>
    <col min="7" max="7" width="17" bestFit="1" customWidth="1"/>
    <col min="8" max="8" width="11.5" bestFit="1" customWidth="1"/>
    <col min="9" max="13" width="6.1640625" customWidth="1"/>
  </cols>
  <sheetData>
    <row r="2" spans="1:13" ht="23" x14ac:dyDescent="0.15">
      <c r="B2" s="72" t="s">
        <v>43</v>
      </c>
      <c r="C2" s="73"/>
      <c r="D2" s="73"/>
      <c r="E2" s="73"/>
      <c r="F2" s="73"/>
      <c r="G2" s="74"/>
    </row>
    <row r="4" spans="1:13" ht="16" x14ac:dyDescent="0.15">
      <c r="B4" s="44"/>
      <c r="C4" s="77" t="s">
        <v>29</v>
      </c>
      <c r="D4" s="76"/>
      <c r="E4" s="76"/>
      <c r="F4" s="76"/>
    </row>
    <row r="5" spans="1:13" ht="16" x14ac:dyDescent="0.15">
      <c r="C5" s="75" t="s">
        <v>41</v>
      </c>
      <c r="D5" s="76"/>
      <c r="E5" s="76"/>
      <c r="F5" s="76"/>
    </row>
    <row r="6" spans="1:13" ht="14" thickBot="1" x14ac:dyDescent="0.2">
      <c r="H6" t="s">
        <v>42</v>
      </c>
      <c r="I6" t="str">
        <f>C7</f>
        <v>Phase II (2019)</v>
      </c>
      <c r="J6" t="str">
        <f t="shared" ref="J6" si="0">D7</f>
        <v>Phase II (2020)</v>
      </c>
      <c r="K6">
        <f>E7</f>
        <v>2021</v>
      </c>
      <c r="L6">
        <f>F7</f>
        <v>2022</v>
      </c>
      <c r="M6">
        <f>G7</f>
        <v>2023</v>
      </c>
    </row>
    <row r="7" spans="1:13" ht="18" x14ac:dyDescent="0.2">
      <c r="A7" s="1">
        <v>1</v>
      </c>
      <c r="B7" s="45" t="s">
        <v>17</v>
      </c>
      <c r="C7" s="30" t="s">
        <v>39</v>
      </c>
      <c r="D7" s="30" t="s">
        <v>40</v>
      </c>
      <c r="E7" s="30">
        <v>2021</v>
      </c>
      <c r="F7" s="30">
        <v>2022</v>
      </c>
      <c r="G7" s="31">
        <v>2023</v>
      </c>
    </row>
    <row r="8" spans="1:13" ht="14" x14ac:dyDescent="0.15">
      <c r="B8" s="108" t="s">
        <v>4</v>
      </c>
      <c r="C8" s="121">
        <v>7000000000</v>
      </c>
      <c r="D8" s="121">
        <f>C8*(1+C9)</f>
        <v>7770000000.000001</v>
      </c>
      <c r="E8" s="121">
        <f>D8*(1+D9)</f>
        <v>8624700000.0000019</v>
      </c>
      <c r="F8" s="121">
        <f>E8*(1+E9)</f>
        <v>9573417000.0000038</v>
      </c>
      <c r="G8" s="122">
        <f>F8*(1+F9)</f>
        <v>10626492870.000006</v>
      </c>
    </row>
    <row r="9" spans="1:13" ht="18" x14ac:dyDescent="0.15">
      <c r="A9" s="1"/>
      <c r="B9" s="108" t="s">
        <v>1</v>
      </c>
      <c r="C9" s="7">
        <v>0.11</v>
      </c>
      <c r="D9" s="7">
        <v>0.11</v>
      </c>
      <c r="E9" s="7">
        <v>0.11</v>
      </c>
      <c r="F9" s="7">
        <v>0.11</v>
      </c>
      <c r="G9" s="109">
        <v>0.11</v>
      </c>
    </row>
    <row r="10" spans="1:13" ht="18" x14ac:dyDescent="0.2">
      <c r="A10" s="2"/>
      <c r="B10" s="110" t="s">
        <v>5</v>
      </c>
      <c r="C10" s="121">
        <f>C17+C18</f>
        <v>0</v>
      </c>
      <c r="D10" s="121">
        <v>100000</v>
      </c>
      <c r="E10" s="121">
        <f>SUM(E14:E19)</f>
        <v>637500</v>
      </c>
      <c r="F10" s="121">
        <f t="shared" ref="F10:G10" si="1">SUM(F14:F19)</f>
        <v>1425000</v>
      </c>
      <c r="G10" s="122">
        <f t="shared" si="1"/>
        <v>3875000</v>
      </c>
    </row>
    <row r="11" spans="1:13" ht="19" thickBot="1" x14ac:dyDescent="0.25">
      <c r="A11" s="2"/>
      <c r="B11" s="54" t="s">
        <v>37</v>
      </c>
      <c r="C11" s="55">
        <f t="shared" ref="C11:D11" si="2">C10/C8</f>
        <v>0</v>
      </c>
      <c r="D11" s="55">
        <f t="shared" si="2"/>
        <v>1.2870012870012868E-5</v>
      </c>
      <c r="E11" s="55">
        <f>E10/E8</f>
        <v>7.3915614456154983E-5</v>
      </c>
      <c r="F11" s="55">
        <f>F10/F8</f>
        <v>1.4884967405055053E-4</v>
      </c>
      <c r="G11" s="56">
        <f>G10/G8</f>
        <v>3.6465464640169639E-4</v>
      </c>
    </row>
    <row r="12" spans="1:13" ht="14" thickBot="1" x14ac:dyDescent="0.2"/>
    <row r="13" spans="1:13" ht="18" x14ac:dyDescent="0.2">
      <c r="A13" s="2">
        <v>2</v>
      </c>
      <c r="B13" s="45" t="s">
        <v>13</v>
      </c>
      <c r="C13" s="9"/>
      <c r="D13" s="9"/>
      <c r="E13" s="9"/>
      <c r="F13" s="9"/>
      <c r="G13" s="10"/>
    </row>
    <row r="14" spans="1:13" ht="18" x14ac:dyDescent="0.2">
      <c r="A14" s="2"/>
      <c r="B14" s="68" t="s">
        <v>45</v>
      </c>
      <c r="C14" s="117">
        <f>$H14*I14</f>
        <v>0</v>
      </c>
      <c r="D14" s="117">
        <f t="shared" ref="D14:G14" si="3">$H14*J14</f>
        <v>250000</v>
      </c>
      <c r="E14" s="117">
        <f t="shared" si="3"/>
        <v>250000</v>
      </c>
      <c r="F14" s="117">
        <f t="shared" si="3"/>
        <v>500000</v>
      </c>
      <c r="G14" s="118">
        <f t="shared" si="3"/>
        <v>500000</v>
      </c>
      <c r="H14">
        <v>250000</v>
      </c>
      <c r="I14" s="115">
        <v>0</v>
      </c>
      <c r="J14" s="115">
        <v>1</v>
      </c>
      <c r="K14" s="115">
        <v>1</v>
      </c>
      <c r="L14" s="115">
        <v>2</v>
      </c>
      <c r="M14" s="115">
        <v>2</v>
      </c>
    </row>
    <row r="15" spans="1:13" ht="18" x14ac:dyDescent="0.2">
      <c r="A15" s="2"/>
      <c r="B15" s="68" t="s">
        <v>48</v>
      </c>
      <c r="C15" s="117">
        <f t="shared" ref="C15:C18" si="4">$H15*I15</f>
        <v>0</v>
      </c>
      <c r="D15" s="117">
        <f t="shared" ref="D15:D18" si="5">$H15*J15</f>
        <v>0</v>
      </c>
      <c r="E15" s="117">
        <f t="shared" ref="E15:E18" si="6">$H15*K15</f>
        <v>37500</v>
      </c>
      <c r="F15" s="117">
        <f t="shared" ref="F15:F18" si="7">$H15*L15</f>
        <v>300000</v>
      </c>
      <c r="G15" s="118">
        <f t="shared" ref="G15:G18" si="8">$H15*M15</f>
        <v>2250000</v>
      </c>
      <c r="H15">
        <v>1500</v>
      </c>
      <c r="I15" s="115">
        <v>0</v>
      </c>
      <c r="J15" s="115">
        <v>0</v>
      </c>
      <c r="K15" s="115">
        <v>25</v>
      </c>
      <c r="L15" s="115">
        <v>200</v>
      </c>
      <c r="M15" s="115">
        <v>1500</v>
      </c>
    </row>
    <row r="16" spans="1:13" ht="18" x14ac:dyDescent="0.2">
      <c r="A16" s="2"/>
      <c r="B16" s="68" t="s">
        <v>44</v>
      </c>
      <c r="C16" s="117">
        <f t="shared" si="4"/>
        <v>0</v>
      </c>
      <c r="D16" s="117">
        <f t="shared" si="5"/>
        <v>0</v>
      </c>
      <c r="E16" s="117">
        <f t="shared" si="6"/>
        <v>50000</v>
      </c>
      <c r="F16" s="117">
        <f t="shared" si="7"/>
        <v>250000</v>
      </c>
      <c r="G16" s="118">
        <f t="shared" si="8"/>
        <v>750000</v>
      </c>
      <c r="H16" s="111">
        <v>5000</v>
      </c>
      <c r="I16" s="115">
        <v>0</v>
      </c>
      <c r="J16" s="115">
        <v>0</v>
      </c>
      <c r="K16" s="115">
        <v>10</v>
      </c>
      <c r="L16" s="115">
        <v>50</v>
      </c>
      <c r="M16" s="115">
        <v>150</v>
      </c>
    </row>
    <row r="17" spans="1:13" s="24" customFormat="1" ht="18" x14ac:dyDescent="0.2">
      <c r="A17" s="2"/>
      <c r="B17" s="68" t="s">
        <v>46</v>
      </c>
      <c r="C17" s="117">
        <f t="shared" si="4"/>
        <v>0</v>
      </c>
      <c r="D17" s="117">
        <f t="shared" si="5"/>
        <v>0</v>
      </c>
      <c r="E17" s="117">
        <f t="shared" si="6"/>
        <v>75000</v>
      </c>
      <c r="F17" s="117">
        <f t="shared" si="7"/>
        <v>150000</v>
      </c>
      <c r="G17" s="118">
        <f t="shared" si="8"/>
        <v>150000</v>
      </c>
      <c r="H17" s="24">
        <v>75000</v>
      </c>
      <c r="I17" s="116">
        <v>0</v>
      </c>
      <c r="J17" s="116">
        <v>0</v>
      </c>
      <c r="K17" s="116">
        <v>1</v>
      </c>
      <c r="L17" s="116">
        <v>2</v>
      </c>
      <c r="M17" s="116">
        <v>2</v>
      </c>
    </row>
    <row r="18" spans="1:13" ht="18" x14ac:dyDescent="0.2">
      <c r="A18" s="2"/>
      <c r="B18" s="68" t="s">
        <v>47</v>
      </c>
      <c r="C18" s="117">
        <f t="shared" si="4"/>
        <v>0</v>
      </c>
      <c r="D18" s="117">
        <f t="shared" si="5"/>
        <v>0</v>
      </c>
      <c r="E18" s="117">
        <f t="shared" si="6"/>
        <v>225000</v>
      </c>
      <c r="F18" s="117">
        <f t="shared" si="7"/>
        <v>225000</v>
      </c>
      <c r="G18" s="118">
        <f t="shared" si="8"/>
        <v>225000</v>
      </c>
      <c r="H18" s="58">
        <v>225000</v>
      </c>
      <c r="I18" s="115">
        <v>0</v>
      </c>
      <c r="J18" s="115">
        <v>0</v>
      </c>
      <c r="K18" s="115">
        <v>1</v>
      </c>
      <c r="L18" s="115">
        <v>1</v>
      </c>
      <c r="M18" s="115">
        <v>1</v>
      </c>
    </row>
    <row r="19" spans="1:13" ht="19" thickBot="1" x14ac:dyDescent="0.25">
      <c r="A19" s="2"/>
      <c r="B19" s="68" t="s">
        <v>15</v>
      </c>
      <c r="C19" s="119">
        <v>500000</v>
      </c>
      <c r="D19" s="119">
        <v>500000</v>
      </c>
      <c r="E19" s="119">
        <v>0</v>
      </c>
      <c r="F19" s="119">
        <v>0</v>
      </c>
      <c r="G19" s="120">
        <v>0</v>
      </c>
      <c r="I19" s="107"/>
      <c r="J19" s="107"/>
      <c r="K19" s="107"/>
      <c r="L19" s="107"/>
      <c r="M19" s="107"/>
    </row>
    <row r="20" spans="1:13" ht="21" thickTop="1" thickBot="1" x14ac:dyDescent="0.25">
      <c r="A20" s="2"/>
      <c r="B20" s="113" t="s">
        <v>10</v>
      </c>
      <c r="C20" s="114">
        <f>SUM(C17:C19)</f>
        <v>500000</v>
      </c>
      <c r="D20" s="114">
        <f>SUM(D14:D19)</f>
        <v>750000</v>
      </c>
      <c r="E20" s="114">
        <f>SUM(E14:E19)</f>
        <v>637500</v>
      </c>
      <c r="F20" s="114">
        <f>SUM(F14:F19)</f>
        <v>1425000</v>
      </c>
      <c r="G20" s="57">
        <f>SUM(G14:G19)</f>
        <v>3875000</v>
      </c>
      <c r="H20" s="112"/>
    </row>
    <row r="21" spans="1:13" ht="19" thickBot="1" x14ac:dyDescent="0.25">
      <c r="A21" s="2"/>
      <c r="B21" s="47"/>
      <c r="C21" s="27"/>
      <c r="D21" s="27"/>
      <c r="E21" s="28"/>
      <c r="F21" s="28"/>
      <c r="G21" s="29"/>
      <c r="H21" s="24"/>
    </row>
    <row r="22" spans="1:13" ht="18" x14ac:dyDescent="0.2">
      <c r="A22" s="2">
        <v>3</v>
      </c>
      <c r="B22" s="69" t="s">
        <v>11</v>
      </c>
      <c r="C22" s="70"/>
      <c r="D22" s="70"/>
      <c r="E22" s="70"/>
      <c r="F22" s="70"/>
      <c r="G22" s="71"/>
    </row>
    <row r="23" spans="1:13" ht="18" x14ac:dyDescent="0.2">
      <c r="A23" s="2"/>
      <c r="B23" s="25" t="s">
        <v>3</v>
      </c>
      <c r="C23" s="59">
        <v>0</v>
      </c>
      <c r="D23" s="59">
        <v>0</v>
      </c>
      <c r="E23" s="59">
        <v>0</v>
      </c>
      <c r="F23" s="59">
        <v>0</v>
      </c>
      <c r="G23" s="59">
        <v>0</v>
      </c>
    </row>
    <row r="24" spans="1:13" ht="18" x14ac:dyDescent="0.2">
      <c r="A24" s="2"/>
      <c r="B24" s="25" t="s">
        <v>28</v>
      </c>
      <c r="C24" s="59">
        <v>0</v>
      </c>
      <c r="D24" s="60">
        <f>E85</f>
        <v>92400</v>
      </c>
      <c r="E24" s="60">
        <f>C85</f>
        <v>184800</v>
      </c>
      <c r="F24" s="60">
        <f>2*E24</f>
        <v>369600</v>
      </c>
      <c r="G24" s="61">
        <f>F24</f>
        <v>369600</v>
      </c>
    </row>
    <row r="25" spans="1:13" ht="29" x14ac:dyDescent="0.2">
      <c r="A25" s="2"/>
      <c r="B25" s="46" t="s">
        <v>36</v>
      </c>
      <c r="C25" s="60">
        <v>0</v>
      </c>
      <c r="D25" s="60">
        <f>E81</f>
        <v>61600</v>
      </c>
      <c r="E25" s="60">
        <f>2*D25</f>
        <v>123200</v>
      </c>
      <c r="F25" s="60">
        <f>2*E25</f>
        <v>246400</v>
      </c>
      <c r="G25" s="61">
        <f>F25</f>
        <v>246400</v>
      </c>
    </row>
    <row r="26" spans="1:13" ht="18" x14ac:dyDescent="0.2">
      <c r="A26" s="2"/>
      <c r="B26" s="25" t="s">
        <v>38</v>
      </c>
      <c r="C26" s="59">
        <v>0</v>
      </c>
      <c r="D26" s="59">
        <f>(D24+D28+D29+D30)*$C$73</f>
        <v>7168.0000000000009</v>
      </c>
      <c r="E26" s="59">
        <f>(E24+E28+E29+E30)*$C$73</f>
        <v>30072.000000000004</v>
      </c>
      <c r="F26" s="59">
        <f t="shared" ref="F26" si="9">(F24+F28+F29+F30)*$C$73</f>
        <v>56476.000000000007</v>
      </c>
      <c r="G26" s="62">
        <f>F25*1.25</f>
        <v>308000</v>
      </c>
    </row>
    <row r="27" spans="1:13" ht="19" thickBot="1" x14ac:dyDescent="0.25">
      <c r="A27" s="2"/>
      <c r="B27" s="20" t="s">
        <v>14</v>
      </c>
      <c r="C27" s="63">
        <f>C19*0.93</f>
        <v>465000</v>
      </c>
      <c r="D27" s="63">
        <f>D19*0.93</f>
        <v>465000</v>
      </c>
      <c r="E27" s="63"/>
      <c r="F27" s="63"/>
      <c r="G27" s="64"/>
    </row>
    <row r="28" spans="1:13" ht="18" x14ac:dyDescent="0.2">
      <c r="A28" s="2"/>
      <c r="B28" s="46" t="s">
        <v>18</v>
      </c>
      <c r="C28" s="60">
        <v>0</v>
      </c>
      <c r="D28" s="60">
        <v>0</v>
      </c>
      <c r="E28" s="60">
        <f>C85</f>
        <v>184800</v>
      </c>
      <c r="F28" s="60">
        <f>E28*1.5</f>
        <v>277200</v>
      </c>
      <c r="G28" s="61">
        <f>F28*1.25</f>
        <v>346500</v>
      </c>
    </row>
    <row r="29" spans="1:13" ht="18" x14ac:dyDescent="0.2">
      <c r="A29" s="2"/>
      <c r="B29" s="46" t="s">
        <v>19</v>
      </c>
      <c r="C29" s="59">
        <v>0</v>
      </c>
      <c r="D29" s="59">
        <v>0</v>
      </c>
      <c r="E29" s="60">
        <v>50000</v>
      </c>
      <c r="F29" s="60">
        <v>150000</v>
      </c>
      <c r="G29" s="61">
        <v>300000</v>
      </c>
    </row>
    <row r="30" spans="1:13" ht="19" thickBot="1" x14ac:dyDescent="0.25">
      <c r="A30" s="2"/>
      <c r="B30" s="20" t="s">
        <v>20</v>
      </c>
      <c r="C30" s="63">
        <v>0</v>
      </c>
      <c r="D30" s="64">
        <v>10000</v>
      </c>
      <c r="E30" s="65">
        <v>10000</v>
      </c>
      <c r="F30" s="66">
        <v>10000</v>
      </c>
      <c r="G30" s="67">
        <v>20000</v>
      </c>
    </row>
    <row r="31" spans="1:13" ht="20" thickBot="1" x14ac:dyDescent="0.25">
      <c r="A31" s="2"/>
      <c r="B31" s="11" t="s">
        <v>2</v>
      </c>
      <c r="C31" s="15">
        <f>SUM(C23:C30)</f>
        <v>465000</v>
      </c>
      <c r="D31" s="15">
        <f>SUM(D23:D30)</f>
        <v>636168</v>
      </c>
      <c r="E31" s="15">
        <f>SUM(E23:E30)</f>
        <v>582872</v>
      </c>
      <c r="F31" s="15">
        <f>SUM(F23:F30)</f>
        <v>1109676</v>
      </c>
      <c r="G31" s="16">
        <f>SUM(G23:G30)</f>
        <v>1590500</v>
      </c>
    </row>
    <row r="32" spans="1:13" ht="19" thickBot="1" x14ac:dyDescent="0.25">
      <c r="A32" s="2"/>
      <c r="B32" s="19"/>
      <c r="C32" s="18"/>
      <c r="D32" s="18"/>
      <c r="E32" s="18"/>
      <c r="F32" s="18"/>
      <c r="G32" s="18"/>
    </row>
    <row r="33" spans="1:10" ht="18" x14ac:dyDescent="0.2">
      <c r="A33" s="2">
        <v>4</v>
      </c>
      <c r="B33" s="69" t="s">
        <v>26</v>
      </c>
      <c r="C33" s="70"/>
      <c r="D33" s="70"/>
      <c r="E33" s="70"/>
      <c r="F33" s="70"/>
      <c r="G33" s="71"/>
      <c r="H33" s="23"/>
    </row>
    <row r="34" spans="1:10" ht="18" x14ac:dyDescent="0.2">
      <c r="A34" s="2"/>
      <c r="B34" s="51" t="s">
        <v>26</v>
      </c>
      <c r="C34" s="36">
        <f>C20-C31</f>
        <v>35000</v>
      </c>
      <c r="D34" s="36">
        <f>D20-D31</f>
        <v>113832</v>
      </c>
      <c r="E34" s="36">
        <f>E20-E31</f>
        <v>54628</v>
      </c>
      <c r="F34" s="36">
        <f>F20-F31</f>
        <v>315324</v>
      </c>
      <c r="G34" s="37">
        <f>G20-G31</f>
        <v>2284500</v>
      </c>
    </row>
    <row r="35" spans="1:10" ht="15" thickBot="1" x14ac:dyDescent="0.2">
      <c r="B35" s="52" t="s">
        <v>27</v>
      </c>
      <c r="C35" s="32">
        <f>C34/C20</f>
        <v>7.0000000000000007E-2</v>
      </c>
      <c r="D35" s="32">
        <f>D34/D20</f>
        <v>0.15177599999999999</v>
      </c>
      <c r="E35" s="32">
        <f>E34/E20</f>
        <v>8.5690980392156862E-2</v>
      </c>
      <c r="F35" s="32">
        <f>F34/F20</f>
        <v>0.22128</v>
      </c>
      <c r="G35" s="33">
        <f>G34/G20</f>
        <v>0.58954838709677415</v>
      </c>
    </row>
    <row r="36" spans="1:10" ht="19" thickBot="1" x14ac:dyDescent="0.25">
      <c r="A36" s="2"/>
      <c r="H36" s="6"/>
      <c r="I36" s="6"/>
      <c r="J36" s="6"/>
    </row>
    <row r="37" spans="1:10" ht="18" x14ac:dyDescent="0.2">
      <c r="A37" s="2">
        <v>5</v>
      </c>
      <c r="B37" s="69" t="s">
        <v>8</v>
      </c>
      <c r="C37" s="70"/>
      <c r="D37" s="70"/>
      <c r="E37" s="70"/>
      <c r="F37" s="70"/>
      <c r="G37" s="71"/>
    </row>
    <row r="38" spans="1:10" ht="18" x14ac:dyDescent="0.2">
      <c r="A38" s="2"/>
      <c r="B38" s="20" t="s">
        <v>7</v>
      </c>
      <c r="C38" s="34">
        <f>C20-C31</f>
        <v>35000</v>
      </c>
      <c r="D38" s="34">
        <f>D20-D31</f>
        <v>113832</v>
      </c>
      <c r="E38" s="34">
        <f>E20-E31</f>
        <v>54628</v>
      </c>
      <c r="F38" s="34">
        <f>F20-F31</f>
        <v>315324</v>
      </c>
      <c r="G38" s="35">
        <f>G20-G31</f>
        <v>2284500</v>
      </c>
    </row>
    <row r="39" spans="1:10" ht="18" x14ac:dyDescent="0.2">
      <c r="A39" s="2"/>
      <c r="B39" s="20" t="s">
        <v>24</v>
      </c>
      <c r="C39" s="7">
        <v>0.35</v>
      </c>
      <c r="D39" s="7">
        <v>0.35</v>
      </c>
      <c r="E39" s="7">
        <v>0.35</v>
      </c>
      <c r="F39" s="7">
        <v>0.35</v>
      </c>
      <c r="G39" s="8">
        <v>0.35</v>
      </c>
    </row>
    <row r="40" spans="1:10" ht="19" thickBot="1" x14ac:dyDescent="0.25">
      <c r="A40" s="2"/>
      <c r="B40" s="46" t="s">
        <v>21</v>
      </c>
      <c r="C40" s="38">
        <f>IF(C38&gt;0,C38*C39,0)</f>
        <v>12250</v>
      </c>
      <c r="D40" s="38">
        <f t="shared" ref="D40:G40" si="10">IF(D38&gt;0,D38*D39,0)</f>
        <v>39841.199999999997</v>
      </c>
      <c r="E40" s="38">
        <f t="shared" si="10"/>
        <v>19119.8</v>
      </c>
      <c r="F40" s="38">
        <f t="shared" si="10"/>
        <v>110363.4</v>
      </c>
      <c r="G40" s="39">
        <f t="shared" si="10"/>
        <v>799575</v>
      </c>
    </row>
    <row r="41" spans="1:10" ht="19" x14ac:dyDescent="0.2">
      <c r="A41" s="2"/>
      <c r="B41" s="48" t="s">
        <v>9</v>
      </c>
      <c r="C41" s="17">
        <f>IF(C38&lt;0,C38,C38*(1-C39))</f>
        <v>22750</v>
      </c>
      <c r="D41" s="17">
        <f>IF(D38&lt;0,D38,D38*(1-D39))</f>
        <v>73990.8</v>
      </c>
      <c r="E41" s="17">
        <f>IF(E38&lt;0,E38,E38*(1-E39))</f>
        <v>35508.200000000004</v>
      </c>
      <c r="F41" s="17">
        <f>IF(F38&lt;0,F38,F38*(1-F39))</f>
        <v>204960.6</v>
      </c>
      <c r="G41" s="22">
        <f>IF(G38&lt;0,G38,G38*(1-G39))</f>
        <v>1484925</v>
      </c>
    </row>
    <row r="42" spans="1:10" ht="19" thickBot="1" x14ac:dyDescent="0.25">
      <c r="A42" s="2"/>
      <c r="B42" s="12" t="s">
        <v>23</v>
      </c>
      <c r="C42" s="13">
        <f>C41/C20</f>
        <v>4.5499999999999999E-2</v>
      </c>
      <c r="D42" s="13">
        <f>D41/D20</f>
        <v>9.8654400000000003E-2</v>
      </c>
      <c r="E42" s="13">
        <f>E41/E20</f>
        <v>5.569913725490197E-2</v>
      </c>
      <c r="F42" s="13">
        <f>F41/F20</f>
        <v>0.14383200000000002</v>
      </c>
      <c r="G42" s="14">
        <f>G41/G20</f>
        <v>0.38320645161290323</v>
      </c>
    </row>
    <row r="44" spans="1:10" x14ac:dyDescent="0.15">
      <c r="E44" s="5"/>
    </row>
    <row r="45" spans="1:10" x14ac:dyDescent="0.15">
      <c r="C45" s="21"/>
    </row>
    <row r="46" spans="1:10" ht="16" x14ac:dyDescent="0.2">
      <c r="F46" s="4"/>
      <c r="G46" s="3"/>
    </row>
    <row r="50" spans="2:7" x14ac:dyDescent="0.15">
      <c r="C50" s="40"/>
      <c r="D50" s="40"/>
      <c r="E50" s="40"/>
      <c r="F50" s="40"/>
      <c r="G50" s="40"/>
    </row>
    <row r="51" spans="2:7" x14ac:dyDescent="0.15">
      <c r="C51" s="40"/>
      <c r="D51" s="40"/>
      <c r="E51" s="40"/>
      <c r="F51" s="40"/>
      <c r="G51" s="40"/>
    </row>
    <row r="52" spans="2:7" x14ac:dyDescent="0.15">
      <c r="C52" s="40"/>
      <c r="D52" s="40"/>
      <c r="E52" s="40"/>
      <c r="F52" s="40"/>
      <c r="G52" s="40"/>
    </row>
    <row r="53" spans="2:7" x14ac:dyDescent="0.15">
      <c r="G53" s="41"/>
    </row>
    <row r="54" spans="2:7" x14ac:dyDescent="0.15">
      <c r="G54" s="41"/>
    </row>
    <row r="55" spans="2:7" x14ac:dyDescent="0.15">
      <c r="G55" s="41"/>
    </row>
    <row r="59" spans="2:7" x14ac:dyDescent="0.15">
      <c r="B59" s="49"/>
      <c r="C59" s="40"/>
      <c r="D59" s="40"/>
      <c r="E59" s="40"/>
      <c r="F59" s="40"/>
      <c r="G59" s="40"/>
    </row>
    <row r="60" spans="2:7" x14ac:dyDescent="0.15">
      <c r="D60" s="41"/>
      <c r="E60" s="41"/>
      <c r="F60" s="41"/>
      <c r="G60" s="41"/>
    </row>
    <row r="66" spans="2:10" x14ac:dyDescent="0.15">
      <c r="E66" s="42"/>
      <c r="F66" s="42"/>
      <c r="G66" s="42"/>
      <c r="H66" s="42"/>
    </row>
    <row r="68" spans="2:10" x14ac:dyDescent="0.15">
      <c r="E68" s="42"/>
      <c r="F68" s="42"/>
      <c r="G68" s="42"/>
      <c r="H68" s="42"/>
    </row>
    <row r="70" spans="2:10" x14ac:dyDescent="0.15">
      <c r="E70" s="42"/>
      <c r="F70" s="42"/>
      <c r="G70" s="42"/>
      <c r="H70" s="42"/>
      <c r="J70" s="53"/>
    </row>
    <row r="71" spans="2:10" x14ac:dyDescent="0.15">
      <c r="E71" s="42"/>
    </row>
    <row r="73" spans="2:10" ht="14" x14ac:dyDescent="0.15">
      <c r="B73" s="43" t="s">
        <v>30</v>
      </c>
      <c r="C73" s="26">
        <v>7.0000000000000007E-2</v>
      </c>
    </row>
    <row r="74" spans="2:10" ht="14" x14ac:dyDescent="0.15">
      <c r="B74" s="43" t="s">
        <v>31</v>
      </c>
      <c r="C74" s="26">
        <v>0.54</v>
      </c>
    </row>
    <row r="76" spans="2:10" x14ac:dyDescent="0.15">
      <c r="J76">
        <f>500*350</f>
        <v>175000</v>
      </c>
    </row>
    <row r="77" spans="2:10" ht="14" x14ac:dyDescent="0.15">
      <c r="B77" s="43" t="s">
        <v>32</v>
      </c>
      <c r="C77" t="s">
        <v>33</v>
      </c>
      <c r="D77" t="s">
        <v>34</v>
      </c>
      <c r="E77" t="s">
        <v>35</v>
      </c>
    </row>
    <row r="78" spans="2:10" x14ac:dyDescent="0.15">
      <c r="B78" s="50">
        <v>50000</v>
      </c>
      <c r="C78" s="42">
        <f>B78*(1+$C$74)</f>
        <v>77000</v>
      </c>
      <c r="D78" s="42">
        <f>C78*0.25</f>
        <v>19250</v>
      </c>
      <c r="E78" s="42">
        <f>C78*0.5</f>
        <v>38500</v>
      </c>
    </row>
    <row r="79" spans="2:10" x14ac:dyDescent="0.15">
      <c r="B79" s="50">
        <v>60000</v>
      </c>
      <c r="C79" s="42">
        <f t="shared" ref="C79:C94" si="11">B79*(1+$C$74)</f>
        <v>92400</v>
      </c>
      <c r="D79" s="42">
        <f t="shared" ref="D79:D94" si="12">C79*0.25</f>
        <v>23100</v>
      </c>
      <c r="E79" s="42">
        <f t="shared" ref="E79:E94" si="13">C79*0.5</f>
        <v>46200</v>
      </c>
    </row>
    <row r="80" spans="2:10" x14ac:dyDescent="0.15">
      <c r="B80" s="50">
        <v>70000</v>
      </c>
      <c r="C80" s="42">
        <f t="shared" si="11"/>
        <v>107800</v>
      </c>
      <c r="D80" s="42">
        <f t="shared" si="12"/>
        <v>26950</v>
      </c>
      <c r="E80" s="42">
        <f t="shared" si="13"/>
        <v>53900</v>
      </c>
    </row>
    <row r="81" spans="2:5" x14ac:dyDescent="0.15">
      <c r="B81" s="50">
        <v>80000</v>
      </c>
      <c r="C81" s="42">
        <f t="shared" si="11"/>
        <v>123200</v>
      </c>
      <c r="D81" s="42">
        <f t="shared" si="12"/>
        <v>30800</v>
      </c>
      <c r="E81" s="42">
        <f t="shared" si="13"/>
        <v>61600</v>
      </c>
    </row>
    <row r="82" spans="2:5" x14ac:dyDescent="0.15">
      <c r="B82" s="50">
        <v>90000</v>
      </c>
      <c r="C82" s="42">
        <f t="shared" si="11"/>
        <v>138600</v>
      </c>
      <c r="D82" s="42">
        <f t="shared" si="12"/>
        <v>34650</v>
      </c>
      <c r="E82" s="42">
        <f t="shared" si="13"/>
        <v>69300</v>
      </c>
    </row>
    <row r="83" spans="2:5" x14ac:dyDescent="0.15">
      <c r="B83" s="50">
        <v>100000</v>
      </c>
      <c r="C83" s="42">
        <f t="shared" si="11"/>
        <v>154000</v>
      </c>
      <c r="D83" s="42">
        <f t="shared" si="12"/>
        <v>38500</v>
      </c>
      <c r="E83" s="42">
        <f t="shared" si="13"/>
        <v>77000</v>
      </c>
    </row>
    <row r="84" spans="2:5" x14ac:dyDescent="0.15">
      <c r="B84" s="50">
        <v>110000</v>
      </c>
      <c r="C84" s="42">
        <f t="shared" si="11"/>
        <v>169400</v>
      </c>
      <c r="D84" s="42">
        <f t="shared" si="12"/>
        <v>42350</v>
      </c>
      <c r="E84" s="42">
        <f t="shared" si="13"/>
        <v>84700</v>
      </c>
    </row>
    <row r="85" spans="2:5" x14ac:dyDescent="0.15">
      <c r="B85" s="50">
        <v>120000</v>
      </c>
      <c r="C85" s="42">
        <f t="shared" si="11"/>
        <v>184800</v>
      </c>
      <c r="D85" s="42">
        <f t="shared" si="12"/>
        <v>46200</v>
      </c>
      <c r="E85" s="42">
        <f t="shared" si="13"/>
        <v>92400</v>
      </c>
    </row>
    <row r="86" spans="2:5" x14ac:dyDescent="0.15">
      <c r="B86" s="50">
        <v>130000</v>
      </c>
      <c r="C86" s="42">
        <f t="shared" si="11"/>
        <v>200200</v>
      </c>
      <c r="D86" s="42">
        <f t="shared" si="12"/>
        <v>50050</v>
      </c>
      <c r="E86" s="42">
        <f t="shared" si="13"/>
        <v>100100</v>
      </c>
    </row>
    <row r="87" spans="2:5" x14ac:dyDescent="0.15">
      <c r="B87" s="50">
        <v>140000</v>
      </c>
      <c r="C87" s="42">
        <f t="shared" si="11"/>
        <v>215600</v>
      </c>
      <c r="D87" s="42">
        <f t="shared" si="12"/>
        <v>53900</v>
      </c>
      <c r="E87" s="42">
        <f t="shared" si="13"/>
        <v>107800</v>
      </c>
    </row>
    <row r="88" spans="2:5" x14ac:dyDescent="0.15">
      <c r="B88" s="50">
        <v>150000</v>
      </c>
      <c r="C88" s="42">
        <f t="shared" si="11"/>
        <v>231000</v>
      </c>
      <c r="D88" s="42">
        <f t="shared" si="12"/>
        <v>57750</v>
      </c>
      <c r="E88" s="42">
        <f t="shared" si="13"/>
        <v>115500</v>
      </c>
    </row>
    <row r="89" spans="2:5" x14ac:dyDescent="0.15">
      <c r="B89" s="50">
        <v>160000</v>
      </c>
      <c r="C89" s="42">
        <f t="shared" si="11"/>
        <v>246400</v>
      </c>
      <c r="D89" s="42">
        <f t="shared" si="12"/>
        <v>61600</v>
      </c>
      <c r="E89" s="42">
        <f t="shared" si="13"/>
        <v>123200</v>
      </c>
    </row>
    <row r="90" spans="2:5" x14ac:dyDescent="0.15">
      <c r="B90" s="50">
        <v>170000</v>
      </c>
      <c r="C90" s="42">
        <f t="shared" si="11"/>
        <v>261800</v>
      </c>
      <c r="D90" s="42">
        <f t="shared" si="12"/>
        <v>65450</v>
      </c>
      <c r="E90" s="42">
        <f t="shared" si="13"/>
        <v>130900</v>
      </c>
    </row>
    <row r="91" spans="2:5" x14ac:dyDescent="0.15">
      <c r="B91" s="50">
        <v>180000</v>
      </c>
      <c r="C91" s="42">
        <f t="shared" si="11"/>
        <v>277200</v>
      </c>
      <c r="D91" s="42">
        <f t="shared" si="12"/>
        <v>69300</v>
      </c>
      <c r="E91" s="42">
        <f t="shared" si="13"/>
        <v>138600</v>
      </c>
    </row>
    <row r="92" spans="2:5" x14ac:dyDescent="0.15">
      <c r="B92" s="50">
        <v>190000</v>
      </c>
      <c r="C92" s="42">
        <f t="shared" si="11"/>
        <v>292600</v>
      </c>
      <c r="D92" s="42">
        <f t="shared" si="12"/>
        <v>73150</v>
      </c>
      <c r="E92" s="42">
        <f t="shared" si="13"/>
        <v>146300</v>
      </c>
    </row>
    <row r="93" spans="2:5" x14ac:dyDescent="0.15">
      <c r="B93" s="50">
        <v>200000</v>
      </c>
      <c r="C93" s="42">
        <f t="shared" si="11"/>
        <v>308000</v>
      </c>
      <c r="D93" s="42">
        <f t="shared" si="12"/>
        <v>77000</v>
      </c>
      <c r="E93" s="42">
        <f t="shared" si="13"/>
        <v>154000</v>
      </c>
    </row>
    <row r="94" spans="2:5" x14ac:dyDescent="0.15">
      <c r="B94" s="50">
        <v>210000</v>
      </c>
      <c r="C94" s="42">
        <f t="shared" si="11"/>
        <v>323400</v>
      </c>
      <c r="D94" s="42">
        <f t="shared" si="12"/>
        <v>80850</v>
      </c>
      <c r="E94" s="42">
        <f t="shared" si="13"/>
        <v>161700</v>
      </c>
    </row>
  </sheetData>
  <mergeCells count="6">
    <mergeCell ref="B37:G37"/>
    <mergeCell ref="B2:G2"/>
    <mergeCell ref="B33:G33"/>
    <mergeCell ref="B22:G22"/>
    <mergeCell ref="C5:F5"/>
    <mergeCell ref="C4:F4"/>
  </mergeCells>
  <phoneticPr fontId="15" type="noConversion"/>
  <pageMargins left="0.75" right="0.75" top="1" bottom="1" header="0.5" footer="0.5"/>
  <pageSetup scale="64" orientation="portrait" horizontalDpi="4294967292" verticalDpi="4294967292" r:id="rId1"/>
  <drawing r:id="rId2"/>
  <legacyDrawing r:id="rId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3"/>
  <sheetViews>
    <sheetView topLeftCell="A7" workbookViewId="0">
      <selection activeCell="B7" sqref="B7:H9"/>
    </sheetView>
  </sheetViews>
  <sheetFormatPr baseColWidth="10" defaultColWidth="11" defaultRowHeight="13" x14ac:dyDescent="0.15"/>
  <cols>
    <col min="1" max="15" width="11" customWidth="1"/>
    <col min="16" max="16" width="14.6640625" customWidth="1"/>
  </cols>
  <sheetData>
    <row r="2" spans="1:8" ht="18" x14ac:dyDescent="0.2">
      <c r="A2" s="78" t="s">
        <v>16</v>
      </c>
      <c r="B2" s="79"/>
      <c r="C2" s="79"/>
      <c r="D2" s="79"/>
      <c r="E2" s="79"/>
      <c r="F2" s="79"/>
      <c r="G2" s="79"/>
      <c r="H2" s="79"/>
    </row>
    <row r="3" spans="1:8" ht="14" thickBot="1" x14ac:dyDescent="0.2"/>
    <row r="4" spans="1:8" ht="12.75" customHeight="1" x14ac:dyDescent="0.15">
      <c r="A4" s="104" t="s">
        <v>17</v>
      </c>
      <c r="B4" s="80" t="s">
        <v>6</v>
      </c>
      <c r="C4" s="81"/>
      <c r="D4" s="81"/>
      <c r="E4" s="81"/>
      <c r="F4" s="81"/>
      <c r="G4" s="82"/>
      <c r="H4" s="83"/>
    </row>
    <row r="5" spans="1:8" x14ac:dyDescent="0.15">
      <c r="A5" s="105"/>
      <c r="B5" s="84"/>
      <c r="C5" s="85"/>
      <c r="D5" s="85"/>
      <c r="E5" s="85"/>
      <c r="F5" s="85"/>
      <c r="G5" s="86"/>
      <c r="H5" s="87"/>
    </row>
    <row r="6" spans="1:8" ht="84.75" customHeight="1" thickBot="1" x14ac:dyDescent="0.2">
      <c r="A6" s="106"/>
      <c r="B6" s="88"/>
      <c r="C6" s="89"/>
      <c r="D6" s="89"/>
      <c r="E6" s="89"/>
      <c r="F6" s="89"/>
      <c r="G6" s="90"/>
      <c r="H6" s="91"/>
    </row>
    <row r="7" spans="1:8" ht="12.75" customHeight="1" x14ac:dyDescent="0.15">
      <c r="A7" s="98" t="s">
        <v>12</v>
      </c>
      <c r="B7" s="92" t="s">
        <v>0</v>
      </c>
      <c r="C7" s="81"/>
      <c r="D7" s="81"/>
      <c r="E7" s="81"/>
      <c r="F7" s="81"/>
      <c r="G7" s="82"/>
      <c r="H7" s="83"/>
    </row>
    <row r="8" spans="1:8" x14ac:dyDescent="0.15">
      <c r="A8" s="99"/>
      <c r="B8" s="84"/>
      <c r="C8" s="85"/>
      <c r="D8" s="85"/>
      <c r="E8" s="85"/>
      <c r="F8" s="85"/>
      <c r="G8" s="86"/>
      <c r="H8" s="87"/>
    </row>
    <row r="9" spans="1:8" ht="123.75" customHeight="1" thickBot="1" x14ac:dyDescent="0.2">
      <c r="A9" s="100"/>
      <c r="B9" s="88"/>
      <c r="C9" s="89"/>
      <c r="D9" s="89"/>
      <c r="E9" s="89"/>
      <c r="F9" s="89"/>
      <c r="G9" s="90"/>
      <c r="H9" s="91"/>
    </row>
    <row r="10" spans="1:8" ht="15.75" customHeight="1" x14ac:dyDescent="0.15">
      <c r="A10" s="101" t="s">
        <v>22</v>
      </c>
      <c r="B10" s="93" t="s">
        <v>25</v>
      </c>
      <c r="C10" s="94"/>
      <c r="D10" s="94"/>
      <c r="E10" s="94"/>
      <c r="F10" s="94"/>
      <c r="G10" s="82"/>
      <c r="H10" s="83"/>
    </row>
    <row r="11" spans="1:8" x14ac:dyDescent="0.15">
      <c r="A11" s="102"/>
      <c r="B11" s="95"/>
      <c r="C11" s="96"/>
      <c r="D11" s="96"/>
      <c r="E11" s="96"/>
      <c r="F11" s="96"/>
      <c r="G11" s="86"/>
      <c r="H11" s="87"/>
    </row>
    <row r="12" spans="1:8" x14ac:dyDescent="0.15">
      <c r="A12" s="102"/>
      <c r="B12" s="95"/>
      <c r="C12" s="96"/>
      <c r="D12" s="96"/>
      <c r="E12" s="96"/>
      <c r="F12" s="96"/>
      <c r="G12" s="86"/>
      <c r="H12" s="87"/>
    </row>
    <row r="13" spans="1:8" x14ac:dyDescent="0.15">
      <c r="A13" s="102"/>
      <c r="B13" s="95"/>
      <c r="C13" s="96"/>
      <c r="D13" s="96"/>
      <c r="E13" s="96"/>
      <c r="F13" s="96"/>
      <c r="G13" s="86"/>
      <c r="H13" s="87"/>
    </row>
    <row r="14" spans="1:8" x14ac:dyDescent="0.15">
      <c r="A14" s="102"/>
      <c r="B14" s="95"/>
      <c r="C14" s="96"/>
      <c r="D14" s="96"/>
      <c r="E14" s="96"/>
      <c r="F14" s="96"/>
      <c r="G14" s="86"/>
      <c r="H14" s="87"/>
    </row>
    <row r="15" spans="1:8" x14ac:dyDescent="0.15">
      <c r="A15" s="102"/>
      <c r="B15" s="95"/>
      <c r="C15" s="96"/>
      <c r="D15" s="96"/>
      <c r="E15" s="96"/>
      <c r="F15" s="96"/>
      <c r="G15" s="86"/>
      <c r="H15" s="87"/>
    </row>
    <row r="16" spans="1:8" x14ac:dyDescent="0.15">
      <c r="A16" s="102"/>
      <c r="B16" s="95"/>
      <c r="C16" s="96"/>
      <c r="D16" s="96"/>
      <c r="E16" s="96"/>
      <c r="F16" s="96"/>
      <c r="G16" s="86"/>
      <c r="H16" s="87"/>
    </row>
    <row r="17" spans="1:8" x14ac:dyDescent="0.15">
      <c r="A17" s="102"/>
      <c r="B17" s="95"/>
      <c r="C17" s="96"/>
      <c r="D17" s="96"/>
      <c r="E17" s="96"/>
      <c r="F17" s="96"/>
      <c r="G17" s="86"/>
      <c r="H17" s="87"/>
    </row>
    <row r="18" spans="1:8" x14ac:dyDescent="0.15">
      <c r="A18" s="102"/>
      <c r="B18" s="95"/>
      <c r="C18" s="96"/>
      <c r="D18" s="96"/>
      <c r="E18" s="96"/>
      <c r="F18" s="96"/>
      <c r="G18" s="86"/>
      <c r="H18" s="87"/>
    </row>
    <row r="19" spans="1:8" ht="23" customHeight="1" x14ac:dyDescent="0.15">
      <c r="A19" s="102"/>
      <c r="B19" s="95"/>
      <c r="C19" s="96"/>
      <c r="D19" s="96"/>
      <c r="E19" s="96"/>
      <c r="F19" s="96"/>
      <c r="G19" s="86"/>
      <c r="H19" s="87"/>
    </row>
    <row r="20" spans="1:8" x14ac:dyDescent="0.15">
      <c r="A20" s="102"/>
      <c r="B20" s="95"/>
      <c r="C20" s="96"/>
      <c r="D20" s="96"/>
      <c r="E20" s="96"/>
      <c r="F20" s="96"/>
      <c r="G20" s="86"/>
      <c r="H20" s="87"/>
    </row>
    <row r="21" spans="1:8" x14ac:dyDescent="0.15">
      <c r="A21" s="102"/>
      <c r="B21" s="95"/>
      <c r="C21" s="96"/>
      <c r="D21" s="96"/>
      <c r="E21" s="96"/>
      <c r="F21" s="96"/>
      <c r="G21" s="86"/>
      <c r="H21" s="87"/>
    </row>
    <row r="22" spans="1:8" ht="35" customHeight="1" x14ac:dyDescent="0.15">
      <c r="A22" s="102"/>
      <c r="B22" s="95"/>
      <c r="C22" s="96"/>
      <c r="D22" s="96"/>
      <c r="E22" s="96"/>
      <c r="F22" s="96"/>
      <c r="G22" s="86"/>
      <c r="H22" s="87"/>
    </row>
    <row r="23" spans="1:8" ht="65" customHeight="1" thickBot="1" x14ac:dyDescent="0.2">
      <c r="A23" s="103"/>
      <c r="B23" s="97"/>
      <c r="C23" s="90"/>
      <c r="D23" s="90"/>
      <c r="E23" s="90"/>
      <c r="F23" s="90"/>
      <c r="G23" s="90"/>
      <c r="H23" s="91"/>
    </row>
  </sheetData>
  <mergeCells count="7">
    <mergeCell ref="A2:H2"/>
    <mergeCell ref="B4:H6"/>
    <mergeCell ref="B7:H9"/>
    <mergeCell ref="B10:H23"/>
    <mergeCell ref="A7:A9"/>
    <mergeCell ref="A10:A23"/>
    <mergeCell ref="A4:A6"/>
  </mergeCells>
  <phoneticPr fontId="15"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ProForma income</vt:lpstr>
      <vt:lpstr>Assumptions</vt:lpstr>
      <vt:lpstr>'ProForma income'!Print_Area</vt:lpstr>
    </vt:vector>
  </TitlesOfParts>
  <Company>Dawnbreaker,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Servo</dc:creator>
  <cp:lastModifiedBy>Gerald Sabin</cp:lastModifiedBy>
  <cp:lastPrinted>2019-04-18T19:08:04Z</cp:lastPrinted>
  <dcterms:created xsi:type="dcterms:W3CDTF">2005-05-22T03:07:52Z</dcterms:created>
  <dcterms:modified xsi:type="dcterms:W3CDTF">2019-04-23T00:26:06Z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0x0101007C47DBFAE3D8F24DAA6D0992514F10F7</vt:lpwstr>
  </property>
  <property fmtid="{D5CDD505-2E9C-101B-9397-08002B2CF9AE}" pid="3" name="IsMyDocuments">
    <vt:bool>true</vt:bool>
  </property>
</Properties>
</file>