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Default Extension="png" ContentType="image/png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1680" yWindow="-80" windowWidth="24480" windowHeight="17160" tabRatio="715"/>
  </bookViews>
  <sheets>
    <sheet name="Work sheet" sheetId="3" r:id="rId1"/>
    <sheet name="Industry ratios" sheetId="1" r:id="rId2"/>
    <sheet name="operating margin summary " sheetId="4" r:id="rId3"/>
    <sheet name="equity rates" sheetId="2" r:id="rId4"/>
    <sheet name="Betas" sheetId="5" r:id="rId5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8" i="5"/>
  <c r="G8"/>
  <c r="H8"/>
  <c r="F9"/>
  <c r="G9"/>
  <c r="H9"/>
  <c r="I9"/>
  <c r="F10"/>
  <c r="G10"/>
  <c r="I10"/>
  <c r="F11"/>
  <c r="G11"/>
  <c r="H11"/>
  <c r="I11"/>
  <c r="F12"/>
  <c r="G12"/>
  <c r="I12"/>
  <c r="F13"/>
  <c r="G13"/>
  <c r="H13"/>
  <c r="I13"/>
  <c r="F14"/>
  <c r="G14"/>
  <c r="I14"/>
  <c r="F15"/>
  <c r="G15"/>
  <c r="H15"/>
  <c r="I15"/>
  <c r="F16"/>
  <c r="G16"/>
  <c r="I16"/>
  <c r="F17"/>
  <c r="G17"/>
  <c r="H17"/>
  <c r="I17"/>
  <c r="F18"/>
  <c r="G18"/>
  <c r="I18"/>
  <c r="F19"/>
  <c r="G19"/>
  <c r="H19"/>
  <c r="I19"/>
  <c r="F20"/>
  <c r="G20"/>
  <c r="I20"/>
  <c r="F21"/>
  <c r="G21"/>
  <c r="H21"/>
  <c r="I21"/>
  <c r="F22"/>
  <c r="G22"/>
  <c r="I22"/>
  <c r="F23"/>
  <c r="G23"/>
  <c r="H23"/>
  <c r="I23"/>
  <c r="F24"/>
  <c r="G24"/>
  <c r="I24"/>
  <c r="F25"/>
  <c r="G25"/>
  <c r="H25"/>
  <c r="I25"/>
  <c r="F26"/>
  <c r="G26"/>
  <c r="I26"/>
  <c r="F27"/>
  <c r="G27"/>
  <c r="H27"/>
  <c r="I27"/>
  <c r="F28"/>
  <c r="G28"/>
  <c r="I28"/>
  <c r="F29"/>
  <c r="G29"/>
  <c r="H29"/>
  <c r="I29"/>
  <c r="F30"/>
  <c r="G30"/>
  <c r="I30"/>
  <c r="F31"/>
  <c r="G31"/>
  <c r="H31"/>
  <c r="I31"/>
  <c r="F32"/>
  <c r="G32"/>
  <c r="I32"/>
  <c r="F33"/>
  <c r="G33"/>
  <c r="H33"/>
  <c r="I33"/>
  <c r="F34"/>
  <c r="G34"/>
  <c r="I34"/>
  <c r="F35"/>
  <c r="G35"/>
  <c r="H35"/>
  <c r="I35"/>
  <c r="F36"/>
  <c r="G36"/>
  <c r="I36"/>
  <c r="F37"/>
  <c r="G37"/>
  <c r="H37"/>
  <c r="I37"/>
  <c r="F38"/>
  <c r="G38"/>
  <c r="I38"/>
  <c r="F39"/>
  <c r="G39"/>
  <c r="H39"/>
  <c r="I39"/>
  <c r="F40"/>
  <c r="G40"/>
  <c r="I40"/>
  <c r="H40"/>
  <c r="H38"/>
  <c r="H36"/>
  <c r="H34"/>
  <c r="H32"/>
  <c r="H30"/>
  <c r="H28"/>
  <c r="H26"/>
  <c r="H24"/>
  <c r="H22"/>
  <c r="H20"/>
  <c r="H18"/>
  <c r="H16"/>
  <c r="H14"/>
  <c r="H12"/>
  <c r="H10"/>
  <c r="I8"/>
  <c r="D15" i="2"/>
  <c r="J15"/>
  <c r="D16"/>
  <c r="J16"/>
  <c r="D17"/>
  <c r="J17"/>
  <c r="D18"/>
  <c r="J18"/>
  <c r="D19"/>
  <c r="J19"/>
  <c r="D20"/>
  <c r="J20"/>
  <c r="D21"/>
  <c r="J21"/>
  <c r="D22"/>
  <c r="J22"/>
  <c r="D23"/>
  <c r="J23"/>
  <c r="D24"/>
  <c r="J24"/>
  <c r="M27" i="3"/>
  <c r="I27"/>
  <c r="J27"/>
  <c r="K27"/>
  <c r="L27"/>
  <c r="H27"/>
  <c r="G21"/>
  <c r="F21"/>
  <c r="D18"/>
  <c r="D17"/>
  <c r="D19"/>
  <c r="D22"/>
  <c r="E18"/>
  <c r="D10"/>
  <c r="E9"/>
  <c r="E10"/>
  <c r="F9"/>
  <c r="F10"/>
  <c r="E6"/>
  <c r="F6"/>
  <c r="D35"/>
  <c r="F18"/>
  <c r="E17"/>
  <c r="E30"/>
  <c r="D30"/>
  <c r="G18"/>
  <c r="F17"/>
  <c r="F30"/>
  <c r="B16"/>
  <c r="H18"/>
  <c r="G17"/>
  <c r="G30"/>
  <c r="E19"/>
  <c r="D25"/>
  <c r="D28"/>
  <c r="D31"/>
  <c r="E22"/>
  <c r="F19"/>
  <c r="I18"/>
  <c r="H17"/>
  <c r="H30"/>
  <c r="E25"/>
  <c r="E28"/>
  <c r="E31"/>
  <c r="F22"/>
  <c r="G19"/>
  <c r="J18"/>
  <c r="I17"/>
  <c r="I30"/>
  <c r="F25"/>
  <c r="F28"/>
  <c r="F31"/>
  <c r="H19"/>
  <c r="G22"/>
  <c r="K18"/>
  <c r="J17"/>
  <c r="J30"/>
  <c r="G25"/>
  <c r="G28"/>
  <c r="G31"/>
  <c r="H22"/>
  <c r="I19"/>
  <c r="L18"/>
  <c r="K17"/>
  <c r="K30"/>
  <c r="H25"/>
  <c r="H28"/>
  <c r="H31"/>
  <c r="J19"/>
  <c r="I22"/>
  <c r="M18"/>
  <c r="M17"/>
  <c r="M30"/>
  <c r="L17"/>
  <c r="L30"/>
  <c r="I25"/>
  <c r="I28"/>
  <c r="I31"/>
  <c r="J22"/>
  <c r="K19"/>
  <c r="J25"/>
  <c r="J28"/>
  <c r="J31"/>
  <c r="L19"/>
  <c r="K22"/>
  <c r="K25"/>
  <c r="K28"/>
  <c r="K31"/>
  <c r="L22"/>
  <c r="M19"/>
  <c r="M22"/>
  <c r="L25"/>
  <c r="L28"/>
  <c r="L31"/>
  <c r="M25"/>
  <c r="M28"/>
  <c r="M31"/>
  <c r="D34"/>
  <c r="D36"/>
  <c r="D37"/>
</calcChain>
</file>

<file path=xl/sharedStrings.xml><?xml version="1.0" encoding="utf-8"?>
<sst xmlns="http://schemas.openxmlformats.org/spreadsheetml/2006/main" count="243" uniqueCount="106">
  <si>
    <t>Beta: The measurement of how a company’s stock price reacts to a change in the market. A beta higher than 1 means that a change in share price is exaggerated compared to the rest of shares in the same market. A beta less than 1 means that the share is stable and not very responsive to changes in the market. Less than 0 means that a share is moving in the opposite of the market change.</t>
  </si>
  <si>
    <t xml:space="preserve">Rate to use is </t>
  </si>
  <si>
    <t>Middle yr</t>
  </si>
  <si>
    <t>end of yr</t>
  </si>
  <si>
    <t xml:space="preserve">Discount Formula DF(T) is 1/(1+r/12)^((T*12)-6)   is avg for the yr </t>
  </si>
  <si>
    <t>Year</t>
  </si>
  <si>
    <t>($ in1000s)</t>
  </si>
  <si>
    <t>Market size PHII - Year 1 ($000)</t>
  </si>
  <si>
    <t>Effective revenue share (royalty)</t>
  </si>
  <si>
    <t>Effective Market Share</t>
    <phoneticPr fontId="0" type="noConversion"/>
  </si>
  <si>
    <t>($ in1000s)</t>
    <phoneticPr fontId="0" type="noConversion"/>
  </si>
  <si>
    <t>Market Size</t>
  </si>
  <si>
    <t>Discount  Rate</t>
  </si>
  <si>
    <t>Net Present Value (NPV)</t>
  </si>
  <si>
    <t>Market growth rate</t>
  </si>
  <si>
    <t>Operating Profits</t>
  </si>
  <si>
    <t>Operating Margin</t>
  </si>
  <si>
    <t>Discount factor</t>
  </si>
  <si>
    <t>Gross Revenues  Licensing</t>
  </si>
  <si>
    <t>Cumulative NPV 10yr Profits:</t>
  </si>
  <si>
    <t>Semiconductor and related device manufacturing</t>
  </si>
  <si>
    <t>Electromedical and Electrotherapeutic apparatus  Manufacturing</t>
  </si>
  <si>
    <t>Instruments and related products mfg. for measuring , displaying, &amp; controlling industrial process variables</t>
  </si>
  <si>
    <t>3 to 5 MM</t>
  </si>
  <si>
    <t>Analytical Laboratory Instrument Manufacturing</t>
  </si>
  <si>
    <t>Switchgear and switchgear apparatus Mfg.</t>
  </si>
  <si>
    <t>Engineering Services</t>
  </si>
  <si>
    <t>Custom computer programming Services</t>
  </si>
  <si>
    <t>Computer Systems Design Services</t>
  </si>
  <si>
    <t>Other Scientific and Technical consulting Services</t>
  </si>
  <si>
    <t>Operating profit as a % of sales</t>
  </si>
  <si>
    <t>Electric Util. (Central)</t>
  </si>
  <si>
    <t>DOE Investment Multiple</t>
  </si>
  <si>
    <t xml:space="preserve">NAICS </t>
  </si>
  <si>
    <t>sales</t>
  </si>
  <si>
    <t>5 to 10 Mil.</t>
  </si>
  <si>
    <t>10 to 25 mil</t>
  </si>
  <si>
    <t>25 mil. And over</t>
  </si>
  <si>
    <t>% of sales</t>
  </si>
  <si>
    <t>Gross Profit</t>
  </si>
  <si>
    <t>Profit before taves</t>
  </si>
  <si>
    <t># of companies</t>
  </si>
  <si>
    <t>Net Sales</t>
  </si>
  <si>
    <t>Operating expenses</t>
  </si>
  <si>
    <t>Operating profit</t>
  </si>
  <si>
    <t>All other expenses</t>
  </si>
  <si>
    <t>1 to 3 MM</t>
  </si>
  <si>
    <t>Number of Firms</t>
  </si>
  <si>
    <t>Average Beta</t>
  </si>
  <si>
    <t>Tax Rate</t>
  </si>
  <si>
    <t>Aerospace/Defense</t>
  </si>
  <si>
    <t>Gross Revenues  mfg/licensee</t>
  </si>
  <si>
    <t>DOE SBIR Funding: Years 0 - 2</t>
  </si>
  <si>
    <t xml:space="preserve">Cumulative NPV SBIR funding </t>
  </si>
  <si>
    <t>SBIR Funding</t>
  </si>
  <si>
    <t>Project NPV and Investment Multiple</t>
  </si>
  <si>
    <t xml:space="preserve">Project NPV </t>
  </si>
  <si>
    <t xml:space="preserve"> = To Be Inserted by Company</t>
    <phoneticPr fontId="0" type="noConversion"/>
  </si>
  <si>
    <t>PH I</t>
    <phoneticPr fontId="0" type="noConversion"/>
  </si>
  <si>
    <t>PHII - Year 1</t>
    <phoneticPr fontId="0" type="noConversion"/>
  </si>
  <si>
    <t>PHII - Year 2</t>
    <phoneticPr fontId="0" type="noConversion"/>
  </si>
  <si>
    <t>First year of commercial sales:</t>
    <phoneticPr fontId="0" type="noConversion"/>
  </si>
  <si>
    <t>Automotive</t>
  </si>
  <si>
    <t>Biotechnology</t>
  </si>
  <si>
    <t>Chemical (Basic)</t>
  </si>
  <si>
    <t>Chemical (Diversified)</t>
  </si>
  <si>
    <t>Chemical (Specialty)</t>
  </si>
  <si>
    <t>Coal</t>
  </si>
  <si>
    <t>Computer Software</t>
  </si>
  <si>
    <t>Electric Utility (East)</t>
  </si>
  <si>
    <t>Electric Utility (West)</t>
  </si>
  <si>
    <t>Electrical Equipment</t>
  </si>
  <si>
    <t>Electronics</t>
  </si>
  <si>
    <t>Environmental</t>
  </si>
  <si>
    <t>Internet</t>
  </si>
  <si>
    <t>IT Services</t>
  </si>
  <si>
    <t>Machinery</t>
  </si>
  <si>
    <t>Med Supp Non-Invasive</t>
  </si>
  <si>
    <t>Natural Gas (Div.)</t>
  </si>
  <si>
    <t>Natural Gas Utility</t>
  </si>
  <si>
    <t>Oil/Gas Distribution</t>
  </si>
  <si>
    <t>Paper/Forest Products</t>
  </si>
  <si>
    <t>Petroleum (Integrated)</t>
  </si>
  <si>
    <t>Petroleum (Producing)</t>
  </si>
  <si>
    <t>Pipeline MLPs</t>
  </si>
  <si>
    <t>Power</t>
  </si>
  <si>
    <t>Precision Instrument</t>
  </si>
  <si>
    <t>Semiconductor</t>
  </si>
  <si>
    <t>Semiconductor Equip</t>
  </si>
  <si>
    <t>Telecom. Equipment</t>
  </si>
  <si>
    <t>Telecom. Services</t>
  </si>
  <si>
    <t>Water Utility</t>
  </si>
  <si>
    <t>Total Market</t>
  </si>
  <si>
    <t>Industry Name</t>
  </si>
  <si>
    <t>Betas by Sector</t>
  </si>
  <si>
    <t>Data Used: Value Line database, of 5891 firms</t>
  </si>
  <si>
    <t>Date of Analysis: Data used is as of January 2012</t>
  </si>
  <si>
    <t>average 10-year treasury bond rate over the last 30 years, which is closer to 4%</t>
  </si>
  <si>
    <t>Risk free rate = Expected inflation + Expected real growth</t>
  </si>
  <si>
    <t>Cost of equity = Risk free rate of return + Beta x (market rate of return- risk free rate of return) where Beta= sensitivity to movements in the relevant market</t>
  </si>
  <si>
    <t>Risk free rate</t>
  </si>
  <si>
    <t>Equity  premium</t>
  </si>
  <si>
    <t>Equity premium 5%</t>
  </si>
  <si>
    <t>Cost of equity</t>
  </si>
  <si>
    <t>Expected market return</t>
  </si>
  <si>
    <t xml:space="preserve">year </t>
  </si>
</sst>
</file>

<file path=xl/styles.xml><?xml version="1.0" encoding="utf-8"?>
<styleSheet xmlns="http://schemas.openxmlformats.org/spreadsheetml/2006/main">
  <numFmts count="11">
    <numFmt numFmtId="5" formatCode="&quot;$&quot;#,##0_);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0"/>
    <numFmt numFmtId="166" formatCode="&quot;$&quot;#,##0"/>
    <numFmt numFmtId="167" formatCode="_(&quot;$&quot;* #,##0_);_(&quot;$&quot;* \(#,##0\);_(&quot;$&quot;* &quot;-&quot;??_);_(@_)"/>
    <numFmt numFmtId="168" formatCode="0.0"/>
  </numFmts>
  <fonts count="41">
    <font>
      <sz val="11"/>
      <color indexed="8"/>
      <name val="Calibri"/>
      <family val="2"/>
    </font>
    <font>
      <sz val="11"/>
      <color indexed="8"/>
      <name val="Calibri"/>
      <family val="2"/>
    </font>
    <font>
      <b/>
      <u/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Cambria"/>
      <family val="1"/>
    </font>
    <font>
      <i/>
      <sz val="10"/>
      <name val="Cambria"/>
      <family val="1"/>
    </font>
    <font>
      <b/>
      <sz val="12"/>
      <name val="Cambria"/>
      <family val="1"/>
    </font>
    <font>
      <b/>
      <sz val="10"/>
      <name val="Cambria"/>
      <family val="1"/>
    </font>
    <font>
      <sz val="9"/>
      <name val="Cambria"/>
      <family val="1"/>
    </font>
    <font>
      <sz val="9"/>
      <name val="Verdana"/>
      <family val="2"/>
    </font>
    <font>
      <b/>
      <sz val="9"/>
      <name val="Cambria"/>
      <family val="1"/>
    </font>
    <font>
      <sz val="9"/>
      <color indexed="8"/>
      <name val="Cambria"/>
      <family val="1"/>
    </font>
    <font>
      <sz val="11"/>
      <color indexed="8"/>
      <name val="Calibri"/>
      <family val="2"/>
    </font>
    <font>
      <sz val="10"/>
      <color indexed="8"/>
      <name val="Cambria"/>
      <family val="1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0"/>
      <color indexed="8"/>
      <name val="Cambri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3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indexed="8"/>
      <name val="Cambria"/>
      <family val="1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b/>
      <sz val="9"/>
      <name val="Verdana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name val="Calibri"/>
      <family val="2"/>
    </font>
    <font>
      <i/>
      <sz val="6"/>
      <name val="Cambria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dotted">
        <color indexed="22"/>
      </top>
      <bottom style="thin">
        <color indexed="22"/>
      </bottom>
      <diagonal/>
    </border>
    <border>
      <left/>
      <right style="medium">
        <color indexed="64"/>
      </right>
      <top style="dotted">
        <color indexed="22"/>
      </top>
      <bottom style="thin">
        <color indexed="22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tted">
        <color indexed="22"/>
      </top>
      <bottom style="medium">
        <color indexed="64"/>
      </bottom>
      <diagonal/>
    </border>
    <border>
      <left/>
      <right style="medium">
        <color indexed="64"/>
      </right>
      <top style="dotted">
        <color indexed="22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thin">
        <color indexed="22"/>
      </top>
      <bottom style="dotted">
        <color indexed="64"/>
      </bottom>
      <diagonal/>
    </border>
    <border>
      <left/>
      <right/>
      <top style="thin">
        <color indexed="22"/>
      </top>
      <bottom style="dotted">
        <color indexed="64"/>
      </bottom>
      <diagonal/>
    </border>
    <border>
      <left/>
      <right style="medium">
        <color indexed="64"/>
      </right>
      <top style="thin">
        <color indexed="22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/>
      <top style="dotted">
        <color indexed="22"/>
      </top>
      <bottom style="dotted">
        <color indexed="64"/>
      </bottom>
      <diagonal/>
    </border>
    <border>
      <left style="medium">
        <color indexed="64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</borders>
  <cellStyleXfs count="45">
    <xf numFmtId="0" fontId="0" fillId="0" borderId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12" borderId="0" applyNumberFormat="0" applyBorder="0" applyAlignment="0" applyProtection="0"/>
    <xf numFmtId="0" fontId="19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23" borderId="0" applyNumberFormat="0" applyBorder="0" applyAlignment="0" applyProtection="0"/>
    <xf numFmtId="0" fontId="21" fillId="7" borderId="0" applyNumberFormat="0" applyBorder="0" applyAlignment="0" applyProtection="0"/>
    <xf numFmtId="0" fontId="22" fillId="24" borderId="37" applyNumberFormat="0" applyAlignment="0" applyProtection="0"/>
    <xf numFmtId="0" fontId="23" fillId="25" borderId="38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15" fillId="0" borderId="39" applyNumberFormat="0" applyFill="0" applyAlignment="0" applyProtection="0"/>
    <xf numFmtId="0" fontId="26" fillId="0" borderId="40" applyNumberFormat="0" applyFill="0" applyAlignment="0" applyProtection="0"/>
    <xf numFmtId="0" fontId="16" fillId="0" borderId="41" applyNumberFormat="0" applyFill="0" applyAlignment="0" applyProtection="0"/>
    <xf numFmtId="0" fontId="16" fillId="0" borderId="0" applyNumberFormat="0" applyFill="0" applyBorder="0" applyAlignment="0" applyProtection="0"/>
    <xf numFmtId="0" fontId="27" fillId="11" borderId="37" applyNumberFormat="0" applyAlignment="0" applyProtection="0"/>
    <xf numFmtId="0" fontId="28" fillId="0" borderId="42" applyNumberFormat="0" applyFill="0" applyAlignment="0" applyProtection="0"/>
    <xf numFmtId="0" fontId="29" fillId="26" borderId="0" applyNumberFormat="0" applyBorder="0" applyAlignment="0" applyProtection="0"/>
    <xf numFmtId="0" fontId="13" fillId="27" borderId="43" applyNumberFormat="0" applyFont="0" applyAlignment="0" applyProtection="0"/>
    <xf numFmtId="0" fontId="30" fillId="24" borderId="44" applyNumberFormat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45" applyNumberFormat="0" applyFill="0" applyAlignment="0" applyProtection="0"/>
    <xf numFmtId="0" fontId="32" fillId="0" borderId="0" applyNumberFormat="0" applyFill="0" applyBorder="0" applyAlignment="0" applyProtection="0"/>
  </cellStyleXfs>
  <cellXfs count="122">
    <xf numFmtId="0" fontId="0" fillId="0" borderId="0" xfId="0"/>
    <xf numFmtId="0" fontId="2" fillId="0" borderId="0" xfId="0" applyFont="1"/>
    <xf numFmtId="164" fontId="19" fillId="0" borderId="0" xfId="41" applyNumberFormat="1" applyFont="1"/>
    <xf numFmtId="10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 applyAlignment="1">
      <alignment horizontal="left"/>
    </xf>
    <xf numFmtId="0" fontId="5" fillId="2" borderId="0" xfId="0" applyFont="1" applyFill="1"/>
    <xf numFmtId="0" fontId="5" fillId="2" borderId="0" xfId="0" applyFont="1" applyFill="1" applyBorder="1"/>
    <xf numFmtId="0" fontId="9" fillId="2" borderId="6" xfId="0" applyFont="1" applyFill="1" applyBorder="1"/>
    <xf numFmtId="166" fontId="9" fillId="2" borderId="15" xfId="0" applyNumberFormat="1" applyFont="1" applyFill="1" applyBorder="1" applyAlignment="1">
      <alignment horizontal="right" vertical="center"/>
    </xf>
    <xf numFmtId="166" fontId="9" fillId="4" borderId="13" xfId="0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0" fillId="2" borderId="0" xfId="0" applyFill="1" applyBorder="1" applyAlignment="1">
      <alignment horizontal="right" vertical="center"/>
    </xf>
    <xf numFmtId="0" fontId="0" fillId="2" borderId="0" xfId="0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0" fontId="9" fillId="5" borderId="9" xfId="0" applyFont="1" applyFill="1" applyBorder="1"/>
    <xf numFmtId="0" fontId="3" fillId="0" borderId="0" xfId="0" applyFont="1"/>
    <xf numFmtId="164" fontId="9" fillId="2" borderId="16" xfId="0" applyNumberFormat="1" applyFont="1" applyFill="1" applyBorder="1" applyAlignment="1">
      <alignment horizontal="right" vertical="center"/>
    </xf>
    <xf numFmtId="2" fontId="12" fillId="2" borderId="0" xfId="0" applyNumberFormat="1" applyFont="1" applyFill="1" applyBorder="1"/>
    <xf numFmtId="164" fontId="9" fillId="3" borderId="16" xfId="0" applyNumberFormat="1" applyFont="1" applyFill="1" applyBorder="1" applyAlignment="1">
      <alignment horizontal="right" vertical="center"/>
    </xf>
    <xf numFmtId="0" fontId="9" fillId="3" borderId="9" xfId="0" applyFont="1" applyFill="1" applyBorder="1"/>
    <xf numFmtId="0" fontId="9" fillId="2" borderId="5" xfId="0" applyFont="1" applyFill="1" applyBorder="1"/>
    <xf numFmtId="0" fontId="6" fillId="2" borderId="8" xfId="0" applyFont="1" applyFill="1" applyBorder="1" applyAlignment="1">
      <alignment horizontal="left" vertical="center"/>
    </xf>
    <xf numFmtId="0" fontId="10" fillId="2" borderId="26" xfId="0" applyFont="1" applyFill="1" applyBorder="1" applyAlignment="1">
      <alignment vertical="center"/>
    </xf>
    <xf numFmtId="166" fontId="9" fillId="2" borderId="24" xfId="0" applyNumberFormat="1" applyFont="1" applyFill="1" applyBorder="1" applyAlignment="1">
      <alignment horizontal="right" vertical="center"/>
    </xf>
    <xf numFmtId="0" fontId="10" fillId="2" borderId="8" xfId="0" applyFont="1" applyFill="1" applyBorder="1" applyAlignment="1">
      <alignment vertical="center"/>
    </xf>
    <xf numFmtId="0" fontId="11" fillId="4" borderId="11" xfId="0" applyFont="1" applyFill="1" applyBorder="1" applyAlignment="1">
      <alignment vertical="center"/>
    </xf>
    <xf numFmtId="166" fontId="9" fillId="4" borderId="14" xfId="0" applyNumberFormat="1" applyFont="1" applyFill="1" applyBorder="1" applyAlignment="1">
      <alignment horizontal="right" vertical="center"/>
    </xf>
    <xf numFmtId="0" fontId="9" fillId="2" borderId="8" xfId="0" applyFont="1" applyFill="1" applyBorder="1" applyAlignment="1">
      <alignment vertical="center"/>
    </xf>
    <xf numFmtId="164" fontId="9" fillId="3" borderId="17" xfId="0" applyNumberFormat="1" applyFont="1" applyFill="1" applyBorder="1" applyAlignment="1">
      <alignment horizontal="right" vertical="center"/>
    </xf>
    <xf numFmtId="0" fontId="11" fillId="4" borderId="19" xfId="0" applyFont="1" applyFill="1" applyBorder="1" applyAlignment="1">
      <alignment vertical="center"/>
    </xf>
    <xf numFmtId="0" fontId="9" fillId="4" borderId="20" xfId="0" applyFont="1" applyFill="1" applyBorder="1" applyAlignment="1">
      <alignment vertical="center"/>
    </xf>
    <xf numFmtId="166" fontId="9" fillId="4" borderId="21" xfId="0" applyNumberFormat="1" applyFont="1" applyFill="1" applyBorder="1" applyAlignment="1">
      <alignment horizontal="right" vertical="center"/>
    </xf>
    <xf numFmtId="166" fontId="9" fillId="4" borderId="22" xfId="0" applyNumberFormat="1" applyFont="1" applyFill="1" applyBorder="1" applyAlignment="1">
      <alignment horizontal="right" vertical="center"/>
    </xf>
    <xf numFmtId="0" fontId="9" fillId="2" borderId="1" xfId="0" applyFont="1" applyFill="1" applyBorder="1"/>
    <xf numFmtId="0" fontId="9" fillId="5" borderId="10" xfId="0" applyFont="1" applyFill="1" applyBorder="1"/>
    <xf numFmtId="0" fontId="11" fillId="2" borderId="8" xfId="0" applyFont="1" applyFill="1" applyBorder="1" applyAlignment="1">
      <alignment vertical="center"/>
    </xf>
    <xf numFmtId="166" fontId="9" fillId="2" borderId="18" xfId="0" applyNumberFormat="1" applyFont="1" applyFill="1" applyBorder="1" applyAlignment="1">
      <alignment horizontal="right" vertical="center"/>
    </xf>
    <xf numFmtId="0" fontId="0" fillId="2" borderId="0" xfId="0" applyFill="1"/>
    <xf numFmtId="0" fontId="3" fillId="2" borderId="0" xfId="0" applyFont="1" applyFill="1"/>
    <xf numFmtId="0" fontId="0" fillId="2" borderId="2" xfId="0" applyFill="1" applyBorder="1"/>
    <xf numFmtId="0" fontId="0" fillId="2" borderId="4" xfId="0" applyFill="1" applyBorder="1"/>
    <xf numFmtId="167" fontId="9" fillId="2" borderId="16" xfId="29" applyNumberFormat="1" applyFont="1" applyFill="1" applyBorder="1" applyAlignment="1">
      <alignment horizontal="right" vertical="center"/>
    </xf>
    <xf numFmtId="164" fontId="9" fillId="2" borderId="17" xfId="0" applyNumberFormat="1" applyFont="1" applyFill="1" applyBorder="1" applyAlignment="1">
      <alignment horizontal="right" vertical="center"/>
    </xf>
    <xf numFmtId="2" fontId="12" fillId="2" borderId="18" xfId="0" applyNumberFormat="1" applyFont="1" applyFill="1" applyBorder="1"/>
    <xf numFmtId="0" fontId="0" fillId="2" borderId="1" xfId="0" applyFill="1" applyBorder="1"/>
    <xf numFmtId="0" fontId="14" fillId="2" borderId="3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0" fillId="2" borderId="6" xfId="0" applyFill="1" applyBorder="1"/>
    <xf numFmtId="0" fontId="14" fillId="2" borderId="6" xfId="0" applyFont="1" applyFill="1" applyBorder="1"/>
    <xf numFmtId="0" fontId="14" fillId="2" borderId="7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49" fontId="14" fillId="2" borderId="0" xfId="0" applyNumberFormat="1" applyFont="1" applyFill="1"/>
    <xf numFmtId="0" fontId="18" fillId="2" borderId="0" xfId="0" applyFont="1" applyFill="1" applyAlignment="1"/>
    <xf numFmtId="0" fontId="11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166" fontId="9" fillId="2" borderId="0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166" fontId="5" fillId="2" borderId="2" xfId="0" applyNumberFormat="1" applyFont="1" applyFill="1" applyBorder="1" applyAlignment="1">
      <alignment horizontal="right" vertical="center"/>
    </xf>
    <xf numFmtId="0" fontId="33" fillId="2" borderId="8" xfId="0" applyFont="1" applyFill="1" applyBorder="1"/>
    <xf numFmtId="0" fontId="34" fillId="2" borderId="0" xfId="0" applyFont="1" applyFill="1" applyBorder="1"/>
    <xf numFmtId="0" fontId="35" fillId="2" borderId="0" xfId="0" applyFont="1" applyFill="1" applyBorder="1"/>
    <xf numFmtId="0" fontId="8" fillId="2" borderId="19" xfId="0" applyFont="1" applyFill="1" applyBorder="1"/>
    <xf numFmtId="0" fontId="5" fillId="2" borderId="20" xfId="0" applyFont="1" applyFill="1" applyBorder="1"/>
    <xf numFmtId="0" fontId="0" fillId="2" borderId="20" xfId="0" applyFill="1" applyBorder="1"/>
    <xf numFmtId="0" fontId="9" fillId="3" borderId="25" xfId="28" applyNumberFormat="1" applyFont="1" applyFill="1" applyBorder="1" applyAlignment="1">
      <alignment horizontal="right" vertical="center"/>
    </xf>
    <xf numFmtId="166" fontId="9" fillId="3" borderId="23" xfId="0" applyNumberFormat="1" applyFont="1" applyFill="1" applyBorder="1" applyAlignment="1">
      <alignment horizontal="right" vertical="center"/>
    </xf>
    <xf numFmtId="164" fontId="9" fillId="3" borderId="24" xfId="0" applyNumberFormat="1" applyFont="1" applyFill="1" applyBorder="1" applyAlignment="1">
      <alignment horizontal="right" vertical="center"/>
    </xf>
    <xf numFmtId="0" fontId="11" fillId="2" borderId="11" xfId="0" applyFont="1" applyFill="1" applyBorder="1" applyAlignment="1">
      <alignment vertical="center"/>
    </xf>
    <xf numFmtId="0" fontId="9" fillId="2" borderId="12" xfId="0" applyFont="1" applyFill="1" applyBorder="1" applyAlignment="1">
      <alignment vertical="center"/>
    </xf>
    <xf numFmtId="0" fontId="14" fillId="3" borderId="0" xfId="0" applyFont="1" applyFill="1"/>
    <xf numFmtId="166" fontId="9" fillId="3" borderId="13" xfId="0" applyNumberFormat="1" applyFont="1" applyFill="1" applyBorder="1" applyAlignment="1">
      <alignment horizontal="right" vertical="center"/>
    </xf>
    <xf numFmtId="166" fontId="9" fillId="3" borderId="14" xfId="0" applyNumberFormat="1" applyFont="1" applyFill="1" applyBorder="1" applyAlignment="1">
      <alignment horizontal="right" vertical="center"/>
    </xf>
    <xf numFmtId="0" fontId="10" fillId="2" borderId="0" xfId="0" applyFont="1" applyFill="1" applyBorder="1" applyAlignment="1">
      <alignment vertical="center"/>
    </xf>
    <xf numFmtId="0" fontId="11" fillId="2" borderId="8" xfId="0" applyFont="1" applyFill="1" applyBorder="1"/>
    <xf numFmtId="0" fontId="11" fillId="2" borderId="31" xfId="0" applyFont="1" applyFill="1" applyBorder="1" applyAlignment="1">
      <alignment horizontal="left" vertical="center"/>
    </xf>
    <xf numFmtId="0" fontId="36" fillId="2" borderId="2" xfId="0" applyFont="1" applyFill="1" applyBorder="1" applyAlignment="1">
      <alignment vertical="center"/>
    </xf>
    <xf numFmtId="166" fontId="11" fillId="2" borderId="32" xfId="0" applyNumberFormat="1" applyFont="1" applyFill="1" applyBorder="1" applyAlignment="1">
      <alignment horizontal="right" vertical="center"/>
    </xf>
    <xf numFmtId="166" fontId="11" fillId="2" borderId="17" xfId="0" applyNumberFormat="1" applyFont="1" applyFill="1" applyBorder="1" applyAlignment="1">
      <alignment horizontal="right" vertical="center"/>
    </xf>
    <xf numFmtId="0" fontId="11" fillId="2" borderId="0" xfId="0" quotePrefix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right" vertical="center"/>
    </xf>
    <xf numFmtId="0" fontId="11" fillId="2" borderId="0" xfId="0" quotePrefix="1" applyFont="1" applyFill="1" applyBorder="1" applyAlignment="1">
      <alignment horizontal="right" vertical="center"/>
    </xf>
    <xf numFmtId="8" fontId="10" fillId="2" borderId="0" xfId="0" applyNumberFormat="1" applyFont="1" applyFill="1" applyBorder="1" applyAlignment="1">
      <alignment vertical="center"/>
    </xf>
    <xf numFmtId="0" fontId="37" fillId="2" borderId="0" xfId="0" applyFont="1" applyFill="1" applyBorder="1" applyAlignment="1">
      <alignment vertical="center"/>
    </xf>
    <xf numFmtId="0" fontId="38" fillId="4" borderId="34" xfId="0" applyFont="1" applyFill="1" applyBorder="1" applyAlignment="1">
      <alignment horizontal="left"/>
    </xf>
    <xf numFmtId="0" fontId="38" fillId="4" borderId="35" xfId="0" applyFont="1" applyFill="1" applyBorder="1" applyAlignment="1">
      <alignment vertical="center"/>
    </xf>
    <xf numFmtId="167" fontId="38" fillId="4" borderId="36" xfId="29" applyNumberFormat="1" applyFont="1" applyFill="1" applyBorder="1" applyAlignment="1">
      <alignment horizontal="right" vertical="center"/>
    </xf>
    <xf numFmtId="0" fontId="38" fillId="4" borderId="19" xfId="0" applyFont="1" applyFill="1" applyBorder="1"/>
    <xf numFmtId="0" fontId="38" fillId="4" borderId="20" xfId="0" applyFont="1" applyFill="1" applyBorder="1"/>
    <xf numFmtId="168" fontId="38" fillId="4" borderId="25" xfId="0" applyNumberFormat="1" applyFont="1" applyFill="1" applyBorder="1" applyAlignment="1">
      <alignment horizontal="right" vertical="center"/>
    </xf>
    <xf numFmtId="0" fontId="39" fillId="2" borderId="0" xfId="0" applyFont="1" applyFill="1" applyBorder="1" applyAlignment="1">
      <alignment vertical="center"/>
    </xf>
    <xf numFmtId="0" fontId="39" fillId="2" borderId="0" xfId="0" applyFont="1" applyFill="1" applyBorder="1" applyAlignment="1">
      <alignment horizontal="right" vertical="center"/>
    </xf>
    <xf numFmtId="0" fontId="31" fillId="2" borderId="33" xfId="0" applyFont="1" applyFill="1" applyBorder="1"/>
    <xf numFmtId="0" fontId="9" fillId="2" borderId="46" xfId="0" applyFont="1" applyFill="1" applyBorder="1" applyAlignment="1">
      <alignment vertical="center"/>
    </xf>
    <xf numFmtId="0" fontId="9" fillId="2" borderId="47" xfId="0" applyFont="1" applyFill="1" applyBorder="1" applyAlignment="1">
      <alignment vertical="center"/>
    </xf>
    <xf numFmtId="0" fontId="0" fillId="3" borderId="0" xfId="0" applyFill="1"/>
    <xf numFmtId="164" fontId="19" fillId="3" borderId="0" xfId="41" applyNumberFormat="1" applyFont="1" applyFill="1"/>
    <xf numFmtId="164" fontId="9" fillId="3" borderId="16" xfId="0" applyNumberFormat="1" applyFont="1" applyFill="1" applyBorder="1" applyAlignment="1">
      <alignment horizontal="right" vertical="center"/>
    </xf>
    <xf numFmtId="164" fontId="9" fillId="3" borderId="17" xfId="0" applyNumberFormat="1" applyFont="1" applyFill="1" applyBorder="1" applyAlignment="1">
      <alignment horizontal="right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2" borderId="27" xfId="0" applyFont="1" applyFill="1" applyBorder="1" applyAlignment="1">
      <alignment vertical="center" wrapText="1"/>
    </xf>
    <xf numFmtId="0" fontId="9" fillId="4" borderId="12" xfId="0" applyFont="1" applyFill="1" applyBorder="1" applyAlignment="1">
      <alignment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vertical="center" wrapText="1"/>
    </xf>
    <xf numFmtId="0" fontId="40" fillId="2" borderId="8" xfId="0" applyFont="1" applyFill="1" applyBorder="1" applyAlignment="1">
      <alignment horizontal="left" vertical="center" wrapText="1"/>
    </xf>
    <xf numFmtId="10" fontId="9" fillId="3" borderId="16" xfId="0" applyNumberFormat="1" applyFont="1" applyFill="1" applyBorder="1" applyAlignment="1">
      <alignment horizontal="right" vertical="center"/>
    </xf>
    <xf numFmtId="10" fontId="9" fillId="3" borderId="17" xfId="0" applyNumberFormat="1" applyFont="1" applyFill="1" applyBorder="1" applyAlignment="1">
      <alignment horizontal="right" vertical="center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</cellXfs>
  <cellStyles count="45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Comma" xfId="28" builtinId="3"/>
    <cellStyle name="Currency" xfId="29" builtinId="4"/>
    <cellStyle name="Explanatory Text" xfId="30"/>
    <cellStyle name="Good" xfId="31"/>
    <cellStyle name="Heading 1" xfId="32"/>
    <cellStyle name="Heading 2" xfId="33"/>
    <cellStyle name="Heading 3" xfId="34"/>
    <cellStyle name="Heading 4" xfId="35"/>
    <cellStyle name="Input" xfId="36"/>
    <cellStyle name="Linked Cell" xfId="37"/>
    <cellStyle name="Neutral" xfId="38"/>
    <cellStyle name="Normal" xfId="0" builtinId="0"/>
    <cellStyle name="Note" xfId="39"/>
    <cellStyle name="Output" xfId="40"/>
    <cellStyle name="Percent" xfId="41" builtinId="5"/>
    <cellStyle name="Title" xfId="42"/>
    <cellStyle name="Total" xfId="43"/>
    <cellStyle name="Warning Text" xfId="44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15</xdr:row>
      <xdr:rowOff>0</xdr:rowOff>
    </xdr:from>
    <xdr:to>
      <xdr:col>25</xdr:col>
      <xdr:colOff>393700</xdr:colOff>
      <xdr:row>64</xdr:row>
      <xdr:rowOff>50800</xdr:rowOff>
    </xdr:to>
    <xdr:pic>
      <xdr:nvPicPr>
        <xdr:cNvPr id="2094" name="Picture 1" descr="http://3.bp.blogspot.com/-YEDyKOzwrVE/ToWzgLfFNSI/AAAAAAAAAFI/nh0DZIUgFEc/s1600/riskfreelow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29600" y="3225800"/>
          <a:ext cx="7797800" cy="4673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25400</xdr:colOff>
      <xdr:row>2</xdr:row>
      <xdr:rowOff>76200</xdr:rowOff>
    </xdr:from>
    <xdr:to>
      <xdr:col>20</xdr:col>
      <xdr:colOff>228600</xdr:colOff>
      <xdr:row>3</xdr:row>
      <xdr:rowOff>101600</xdr:rowOff>
    </xdr:to>
    <xdr:pic>
      <xdr:nvPicPr>
        <xdr:cNvPr id="2095" name="Picture 2" descr="E_s = R_f + \beta_s(R_m - R_f).\,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74300" y="431800"/>
          <a:ext cx="2222500" cy="203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12700</xdr:colOff>
      <xdr:row>13</xdr:row>
      <xdr:rowOff>101600</xdr:rowOff>
    </xdr:from>
    <xdr:to>
      <xdr:col>2</xdr:col>
      <xdr:colOff>635000</xdr:colOff>
      <xdr:row>24</xdr:row>
      <xdr:rowOff>12700</xdr:rowOff>
    </xdr:to>
    <xdr:pic>
      <xdr:nvPicPr>
        <xdr:cNvPr id="2096" name="Picture 3" descr=" DF(T) = \frac{1}{( 1 + \frac{r}{360} )^{ 360*T } } 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85800" y="2971800"/>
          <a:ext cx="2171700" cy="444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40"/>
  <sheetViews>
    <sheetView tabSelected="1" topLeftCell="A14" zoomScale="150" zoomScaleNormal="150" zoomScalePageLayoutView="150" workbookViewId="0">
      <selection activeCell="B16" sqref="B16:M31"/>
    </sheetView>
  </sheetViews>
  <sheetFormatPr baseColWidth="10" defaultColWidth="8.6640625" defaultRowHeight="15"/>
  <cols>
    <col min="1" max="1" width="1.33203125" customWidth="1"/>
    <col min="2" max="2" width="8.83203125" customWidth="1"/>
    <col min="3" max="3" width="17.83203125" customWidth="1"/>
    <col min="4" max="4" width="9.33203125" customWidth="1"/>
    <col min="5" max="13" width="9.1640625" customWidth="1"/>
  </cols>
  <sheetData>
    <row r="1" spans="1:14">
      <c r="A1" s="42"/>
      <c r="B1" s="77"/>
      <c r="C1" s="58" t="s">
        <v>57</v>
      </c>
      <c r="D1" s="59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1:14" ht="16" thickBot="1">
      <c r="A3" s="42"/>
      <c r="B3" s="43" t="s">
        <v>52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4">
      <c r="A4" s="42"/>
      <c r="B4" s="49"/>
      <c r="C4" s="44"/>
      <c r="D4" s="50" t="s">
        <v>58</v>
      </c>
      <c r="E4" s="51" t="s">
        <v>59</v>
      </c>
      <c r="F4" s="52" t="s">
        <v>60</v>
      </c>
      <c r="G4" s="42"/>
      <c r="H4" s="42"/>
      <c r="I4" s="42"/>
      <c r="J4" s="42"/>
      <c r="K4" s="42"/>
      <c r="L4" s="42"/>
      <c r="M4" s="42"/>
      <c r="N4" s="42"/>
    </row>
    <row r="5" spans="1:14">
      <c r="A5" s="42"/>
      <c r="B5" s="25"/>
      <c r="C5" s="53"/>
      <c r="D5" s="54">
        <v>0</v>
      </c>
      <c r="E5" s="54">
        <v>1</v>
      </c>
      <c r="F5" s="55">
        <v>2</v>
      </c>
      <c r="G5" s="42"/>
      <c r="H5" s="42"/>
      <c r="I5" s="42"/>
      <c r="J5" s="42"/>
      <c r="K5" s="42"/>
      <c r="L5" s="42"/>
      <c r="M5" s="42"/>
      <c r="N5" s="42"/>
    </row>
    <row r="6" spans="1:14" ht="16" thickBot="1">
      <c r="A6" s="42"/>
      <c r="B6" s="26" t="s">
        <v>6</v>
      </c>
      <c r="C6" s="10" t="s">
        <v>5</v>
      </c>
      <c r="D6" s="24">
        <v>2016</v>
      </c>
      <c r="E6" s="56">
        <f>D6+1</f>
        <v>2017</v>
      </c>
      <c r="F6" s="57">
        <f>E6+1</f>
        <v>2018</v>
      </c>
      <c r="G6" s="42"/>
      <c r="H6" s="42"/>
      <c r="I6" s="42"/>
      <c r="J6" s="42"/>
      <c r="K6" s="42"/>
      <c r="L6" s="42"/>
      <c r="M6" s="42"/>
      <c r="N6" s="42"/>
    </row>
    <row r="7" spans="1:14" ht="16" thickTop="1">
      <c r="A7" s="42"/>
      <c r="B7" s="75" t="s">
        <v>54</v>
      </c>
      <c r="C7" s="76"/>
      <c r="D7" s="78">
        <v>150</v>
      </c>
      <c r="E7" s="78">
        <v>500</v>
      </c>
      <c r="F7" s="79">
        <v>500</v>
      </c>
      <c r="G7" s="42"/>
      <c r="H7" s="42"/>
      <c r="I7" s="42"/>
      <c r="J7" s="42"/>
      <c r="K7" s="42"/>
      <c r="L7" s="42"/>
      <c r="M7" s="42"/>
      <c r="N7" s="42"/>
    </row>
    <row r="8" spans="1:14">
      <c r="A8" s="42"/>
      <c r="B8" s="32"/>
      <c r="C8" s="14" t="s">
        <v>12</v>
      </c>
      <c r="D8" s="21"/>
      <c r="E8" s="23">
        <v>0.15</v>
      </c>
      <c r="F8" s="33">
        <v>0.15</v>
      </c>
      <c r="G8" s="42"/>
      <c r="H8" s="42"/>
      <c r="I8" s="42"/>
      <c r="J8" s="42"/>
      <c r="K8" s="42"/>
      <c r="L8" s="42"/>
      <c r="M8" s="42"/>
      <c r="N8" s="42"/>
    </row>
    <row r="9" spans="1:14">
      <c r="A9" s="42"/>
      <c r="B9" s="32"/>
      <c r="C9" s="13" t="s">
        <v>17</v>
      </c>
      <c r="D9" s="22"/>
      <c r="E9" s="22">
        <f>1/(1+E8/12)^((E5*12)-6)</f>
        <v>0.92817487599295534</v>
      </c>
      <c r="F9" s="48">
        <f>1/(1+F8/12)^((F5*12)-6)</f>
        <v>0.79963063836590986</v>
      </c>
      <c r="G9" s="42"/>
      <c r="H9" s="42"/>
      <c r="I9" s="42"/>
      <c r="J9" s="42"/>
      <c r="K9" s="42"/>
      <c r="L9" s="42"/>
      <c r="M9" s="42"/>
      <c r="N9" s="42"/>
    </row>
    <row r="10" spans="1:14" ht="16" thickBot="1">
      <c r="A10" s="42"/>
      <c r="B10" s="34" t="s">
        <v>13</v>
      </c>
      <c r="C10" s="35"/>
      <c r="D10" s="36">
        <f>D7</f>
        <v>150</v>
      </c>
      <c r="E10" s="36">
        <f>E7*E9</f>
        <v>464.08743799647766</v>
      </c>
      <c r="F10" s="37">
        <f>F7*F9</f>
        <v>399.81531918295491</v>
      </c>
      <c r="G10" s="42"/>
      <c r="H10" s="42"/>
      <c r="I10" s="42"/>
      <c r="J10" s="42"/>
      <c r="K10" s="42"/>
      <c r="L10" s="42"/>
      <c r="M10" s="42"/>
      <c r="N10" s="42"/>
    </row>
    <row r="11" spans="1:14" ht="16" thickBot="1">
      <c r="A11" s="42"/>
      <c r="B11" s="60"/>
      <c r="C11" s="61"/>
      <c r="D11" s="62"/>
      <c r="E11" s="62"/>
      <c r="F11" s="62"/>
      <c r="G11" s="42"/>
      <c r="H11" s="42"/>
      <c r="I11" s="42"/>
      <c r="J11" s="42"/>
      <c r="K11" s="42"/>
      <c r="L11" s="42"/>
      <c r="M11" s="42"/>
      <c r="N11" s="42"/>
    </row>
    <row r="12" spans="1:14">
      <c r="A12" s="42"/>
      <c r="B12" s="63" t="s">
        <v>7</v>
      </c>
      <c r="C12" s="64"/>
      <c r="D12" s="65"/>
      <c r="E12" s="73">
        <v>7000000</v>
      </c>
      <c r="F12" s="62"/>
      <c r="G12" s="42"/>
      <c r="H12" s="42"/>
      <c r="I12" s="42"/>
      <c r="J12" s="42"/>
      <c r="K12" s="42"/>
      <c r="L12" s="42"/>
      <c r="M12" s="42"/>
      <c r="N12" s="42"/>
    </row>
    <row r="13" spans="1:14">
      <c r="A13" s="42"/>
      <c r="B13" s="66" t="s">
        <v>14</v>
      </c>
      <c r="C13" s="67"/>
      <c r="D13" s="68"/>
      <c r="E13" s="74">
        <v>0.11</v>
      </c>
      <c r="F13" s="42"/>
      <c r="G13" s="42"/>
      <c r="H13" s="42"/>
      <c r="I13" s="42"/>
      <c r="J13" s="42"/>
      <c r="K13" s="42"/>
      <c r="L13" s="42"/>
      <c r="M13" s="42"/>
      <c r="N13" s="42"/>
    </row>
    <row r="14" spans="1:14" ht="16" thickBot="1">
      <c r="A14" s="42"/>
      <c r="B14" s="69" t="s">
        <v>61</v>
      </c>
      <c r="C14" s="70"/>
      <c r="D14" s="71"/>
      <c r="E14" s="72">
        <v>2018</v>
      </c>
      <c r="F14" s="42"/>
      <c r="G14" s="42"/>
      <c r="H14" s="42"/>
      <c r="I14" s="42"/>
      <c r="J14" s="42"/>
      <c r="K14" s="42"/>
      <c r="L14" s="42"/>
      <c r="M14" s="42"/>
      <c r="N14" s="42"/>
    </row>
    <row r="15" spans="1:14">
      <c r="A15" s="42"/>
      <c r="B15" s="42"/>
      <c r="C15" s="42"/>
      <c r="D15" s="42"/>
      <c r="E15" s="42"/>
      <c r="G15" s="42"/>
      <c r="H15" s="42"/>
      <c r="I15" s="42"/>
      <c r="J15" s="42"/>
      <c r="K15" s="42"/>
      <c r="L15" s="42"/>
      <c r="M15" s="42"/>
      <c r="N15" s="42"/>
    </row>
    <row r="16" spans="1:14" ht="16" thickBot="1">
      <c r="A16" s="42"/>
      <c r="B16" s="43" t="str">
        <f>CONCATENATE("Ten Year Revenue Projection: Years ",D17," - ",D17+9)</f>
        <v>Ten Year Revenue Projection: Years 2 - 11</v>
      </c>
      <c r="C16" s="42"/>
      <c r="D16" s="42"/>
      <c r="E16" s="42"/>
      <c r="F16" s="42"/>
      <c r="G16" s="42"/>
      <c r="H16" s="42"/>
      <c r="I16" s="8"/>
      <c r="J16" s="8"/>
      <c r="K16" s="8"/>
      <c r="L16" s="8"/>
      <c r="M16" s="8"/>
      <c r="N16" s="42"/>
    </row>
    <row r="17" spans="1:14">
      <c r="A17" s="42"/>
      <c r="B17" s="38"/>
      <c r="C17" s="44"/>
      <c r="D17" s="44">
        <f>D18-$D$6</f>
        <v>2</v>
      </c>
      <c r="E17" s="44">
        <f t="shared" ref="E17:M17" si="0">E18-$D$6</f>
        <v>3</v>
      </c>
      <c r="F17" s="44">
        <f t="shared" si="0"/>
        <v>4</v>
      </c>
      <c r="G17" s="44">
        <f t="shared" si="0"/>
        <v>5</v>
      </c>
      <c r="H17" s="44">
        <f t="shared" si="0"/>
        <v>6</v>
      </c>
      <c r="I17" s="44">
        <f t="shared" si="0"/>
        <v>7</v>
      </c>
      <c r="J17" s="44">
        <f t="shared" si="0"/>
        <v>8</v>
      </c>
      <c r="K17" s="44">
        <f t="shared" si="0"/>
        <v>9</v>
      </c>
      <c r="L17" s="44">
        <f t="shared" si="0"/>
        <v>10</v>
      </c>
      <c r="M17" s="45">
        <f t="shared" si="0"/>
        <v>11</v>
      </c>
      <c r="N17" s="42"/>
    </row>
    <row r="18" spans="1:14" ht="16" thickBot="1">
      <c r="A18" s="42"/>
      <c r="B18" s="117" t="s">
        <v>10</v>
      </c>
      <c r="C18" s="10" t="s">
        <v>5</v>
      </c>
      <c r="D18" s="19">
        <f>E14</f>
        <v>2018</v>
      </c>
      <c r="E18" s="19">
        <f>D18+1</f>
        <v>2019</v>
      </c>
      <c r="F18" s="19">
        <f t="shared" ref="F18:M18" si="1">E18+1</f>
        <v>2020</v>
      </c>
      <c r="G18" s="19">
        <f t="shared" si="1"/>
        <v>2021</v>
      </c>
      <c r="H18" s="19">
        <f t="shared" si="1"/>
        <v>2022</v>
      </c>
      <c r="I18" s="19">
        <f t="shared" si="1"/>
        <v>2023</v>
      </c>
      <c r="J18" s="19">
        <f t="shared" si="1"/>
        <v>2024</v>
      </c>
      <c r="K18" s="19">
        <f t="shared" si="1"/>
        <v>2025</v>
      </c>
      <c r="L18" s="19">
        <f t="shared" si="1"/>
        <v>2026</v>
      </c>
      <c r="M18" s="39">
        <f t="shared" si="1"/>
        <v>2027</v>
      </c>
      <c r="N18" s="42"/>
    </row>
    <row r="19" spans="1:14">
      <c r="A19" s="42"/>
      <c r="B19" s="27"/>
      <c r="C19" s="111" t="s">
        <v>11</v>
      </c>
      <c r="D19" s="46">
        <f>E12*(1+E13)^(D17-E5)</f>
        <v>7770000.0000000009</v>
      </c>
      <c r="E19" s="11">
        <f>D19*(1+E20)</f>
        <v>8624700.0000000019</v>
      </c>
      <c r="F19" s="11">
        <f t="shared" ref="F19:M19" si="2">E19*(1+F20)</f>
        <v>9573417.0000000037</v>
      </c>
      <c r="G19" s="11">
        <f t="shared" si="2"/>
        <v>10626492.870000005</v>
      </c>
      <c r="H19" s="11">
        <f t="shared" si="2"/>
        <v>11795407.085700007</v>
      </c>
      <c r="I19" s="11">
        <f t="shared" si="2"/>
        <v>13092901.865127008</v>
      </c>
      <c r="J19" s="11">
        <f t="shared" si="2"/>
        <v>14533121.070290981</v>
      </c>
      <c r="K19" s="11">
        <f t="shared" si="2"/>
        <v>16131764.388022991</v>
      </c>
      <c r="L19" s="11">
        <f t="shared" si="2"/>
        <v>17906258.47070552</v>
      </c>
      <c r="M19" s="28">
        <f t="shared" si="2"/>
        <v>19875946.902483128</v>
      </c>
      <c r="N19" s="42"/>
    </row>
    <row r="20" spans="1:14">
      <c r="A20" s="42"/>
      <c r="B20" s="29"/>
      <c r="C20" s="112" t="s">
        <v>14</v>
      </c>
      <c r="D20" s="21">
        <v>0.11</v>
      </c>
      <c r="E20" s="21">
        <v>0.11</v>
      </c>
      <c r="F20" s="21">
        <v>0.11</v>
      </c>
      <c r="G20" s="21">
        <v>0.11</v>
      </c>
      <c r="H20" s="21">
        <v>0.11</v>
      </c>
      <c r="I20" s="21">
        <v>0.11</v>
      </c>
      <c r="J20" s="21">
        <v>0.11</v>
      </c>
      <c r="K20" s="21">
        <v>0.11</v>
      </c>
      <c r="L20" s="21">
        <v>0.11</v>
      </c>
      <c r="M20" s="47">
        <v>0.11</v>
      </c>
      <c r="N20" s="42"/>
    </row>
    <row r="21" spans="1:14">
      <c r="A21" s="42"/>
      <c r="B21" s="102" t="s">
        <v>9</v>
      </c>
      <c r="C21" s="113"/>
      <c r="D21" s="118">
        <v>2.6149999999999999E-5</v>
      </c>
      <c r="E21" s="118">
        <v>1.2E-4</v>
      </c>
      <c r="F21" s="118">
        <f>E21*1.8</f>
        <v>2.1600000000000002E-4</v>
      </c>
      <c r="G21" s="118">
        <f>0.00035</f>
        <v>3.5E-4</v>
      </c>
      <c r="H21" s="118">
        <v>5.0000000000000001E-4</v>
      </c>
      <c r="I21" s="118">
        <v>5.9999999999999995E-4</v>
      </c>
      <c r="J21" s="118">
        <v>6.9999999999999999E-4</v>
      </c>
      <c r="K21" s="118">
        <v>8.0000000000000004E-4</v>
      </c>
      <c r="L21" s="118">
        <v>8.9999999999999998E-4</v>
      </c>
      <c r="M21" s="119">
        <v>1E-3</v>
      </c>
      <c r="N21" s="42"/>
    </row>
    <row r="22" spans="1:14">
      <c r="A22" s="42"/>
      <c r="B22" s="30" t="s">
        <v>51</v>
      </c>
      <c r="C22" s="114"/>
      <c r="D22" s="12">
        <f t="shared" ref="D22:M22" si="3">D21*D19</f>
        <v>203.18550000000002</v>
      </c>
      <c r="E22" s="12">
        <f t="shared" si="3"/>
        <v>1034.9640000000002</v>
      </c>
      <c r="F22" s="12">
        <f t="shared" si="3"/>
        <v>2067.8580720000009</v>
      </c>
      <c r="G22" s="12">
        <f t="shared" si="3"/>
        <v>3719.2725045000016</v>
      </c>
      <c r="H22" s="12">
        <f t="shared" si="3"/>
        <v>5897.7035428500039</v>
      </c>
      <c r="I22" s="12">
        <f t="shared" si="3"/>
        <v>7855.7411190762041</v>
      </c>
      <c r="J22" s="12">
        <f t="shared" si="3"/>
        <v>10173.184749203687</v>
      </c>
      <c r="K22" s="12">
        <f t="shared" si="3"/>
        <v>12905.411510418393</v>
      </c>
      <c r="L22" s="12">
        <f t="shared" si="3"/>
        <v>16115.632623634969</v>
      </c>
      <c r="M22" s="31">
        <f t="shared" si="3"/>
        <v>19875.946902483127</v>
      </c>
      <c r="N22" s="42"/>
    </row>
    <row r="23" spans="1:14">
      <c r="A23" s="42"/>
      <c r="B23" s="108"/>
      <c r="C23" s="115"/>
      <c r="D23" s="109"/>
      <c r="E23" s="109"/>
      <c r="F23" s="109"/>
      <c r="G23" s="109"/>
      <c r="H23" s="109"/>
      <c r="I23" s="109"/>
      <c r="J23" s="109"/>
      <c r="K23" s="109"/>
      <c r="L23" s="109"/>
      <c r="M23" s="110"/>
      <c r="N23" s="42"/>
    </row>
    <row r="24" spans="1:14">
      <c r="A24" s="42"/>
      <c r="B24" s="103" t="s">
        <v>8</v>
      </c>
      <c r="C24" s="116"/>
      <c r="D24" s="106">
        <v>0</v>
      </c>
      <c r="E24" s="106">
        <v>0</v>
      </c>
      <c r="F24" s="106">
        <v>0</v>
      </c>
      <c r="G24" s="106">
        <v>0</v>
      </c>
      <c r="H24" s="106">
        <v>0</v>
      </c>
      <c r="I24" s="106">
        <v>0</v>
      </c>
      <c r="J24" s="106">
        <v>0</v>
      </c>
      <c r="K24" s="106">
        <v>0</v>
      </c>
      <c r="L24" s="106">
        <v>0</v>
      </c>
      <c r="M24" s="107">
        <v>0</v>
      </c>
      <c r="N24" s="42"/>
    </row>
    <row r="25" spans="1:14">
      <c r="A25" s="42"/>
      <c r="B25" s="30" t="s">
        <v>18</v>
      </c>
      <c r="C25" s="114"/>
      <c r="D25" s="12">
        <f>IF(D24&gt;0,D22*D24,0)</f>
        <v>0</v>
      </c>
      <c r="E25" s="12">
        <f t="shared" ref="E25:M25" si="4">IF(E24&gt;0,E22*E24,0)</f>
        <v>0</v>
      </c>
      <c r="F25" s="12">
        <f t="shared" si="4"/>
        <v>0</v>
      </c>
      <c r="G25" s="12">
        <f t="shared" si="4"/>
        <v>0</v>
      </c>
      <c r="H25" s="12">
        <f t="shared" si="4"/>
        <v>0</v>
      </c>
      <c r="I25" s="12">
        <f t="shared" si="4"/>
        <v>0</v>
      </c>
      <c r="J25" s="12">
        <f t="shared" si="4"/>
        <v>0</v>
      </c>
      <c r="K25" s="12">
        <f t="shared" si="4"/>
        <v>0</v>
      </c>
      <c r="L25" s="12">
        <f t="shared" si="4"/>
        <v>0</v>
      </c>
      <c r="M25" s="31">
        <f t="shared" si="4"/>
        <v>0</v>
      </c>
      <c r="N25" s="42"/>
    </row>
    <row r="26" spans="1:14">
      <c r="A26" s="42"/>
      <c r="B26" s="40"/>
      <c r="C26" s="112"/>
      <c r="D26" s="62"/>
      <c r="E26" s="62"/>
      <c r="F26" s="62"/>
      <c r="G26" s="62"/>
      <c r="H26" s="62"/>
      <c r="I26" s="62"/>
      <c r="J26" s="62"/>
      <c r="K26" s="62"/>
      <c r="L26" s="62"/>
      <c r="M26" s="41"/>
      <c r="N26" s="42"/>
    </row>
    <row r="27" spans="1:14">
      <c r="A27" s="42"/>
      <c r="B27" s="40"/>
      <c r="C27" s="112" t="s">
        <v>16</v>
      </c>
      <c r="D27" s="106">
        <v>-0.20300000000000001</v>
      </c>
      <c r="E27" s="106">
        <v>0.41699999999999998</v>
      </c>
      <c r="F27" s="106">
        <v>0.41599999999999998</v>
      </c>
      <c r="G27" s="106">
        <v>0.57799999999999996</v>
      </c>
      <c r="H27" s="106">
        <f>G27</f>
        <v>0.57799999999999996</v>
      </c>
      <c r="I27" s="106">
        <f t="shared" ref="I27:L27" si="5">H27</f>
        <v>0.57799999999999996</v>
      </c>
      <c r="J27" s="106">
        <f t="shared" si="5"/>
        <v>0.57799999999999996</v>
      </c>
      <c r="K27" s="106">
        <f t="shared" si="5"/>
        <v>0.57799999999999996</v>
      </c>
      <c r="L27" s="106">
        <f t="shared" si="5"/>
        <v>0.57799999999999996</v>
      </c>
      <c r="M27" s="107">
        <f>L27</f>
        <v>0.57799999999999996</v>
      </c>
      <c r="N27" s="42"/>
    </row>
    <row r="28" spans="1:14">
      <c r="A28" s="42"/>
      <c r="B28" s="30" t="s">
        <v>15</v>
      </c>
      <c r="C28" s="114"/>
      <c r="D28" s="12">
        <f t="shared" ref="D28:M28" si="6">IF(D24=0,D27*D22,D27*D25)</f>
        <v>-41.246656500000007</v>
      </c>
      <c r="E28" s="12">
        <f t="shared" si="6"/>
        <v>431.57998800000007</v>
      </c>
      <c r="F28" s="12">
        <f t="shared" si="6"/>
        <v>860.22895795200031</v>
      </c>
      <c r="G28" s="12">
        <f t="shared" si="6"/>
        <v>2149.7395076010007</v>
      </c>
      <c r="H28" s="12">
        <f t="shared" si="6"/>
        <v>3408.8726477673022</v>
      </c>
      <c r="I28" s="12">
        <f t="shared" si="6"/>
        <v>4540.6183668260455</v>
      </c>
      <c r="J28" s="12">
        <f t="shared" si="6"/>
        <v>5880.1007850397309</v>
      </c>
      <c r="K28" s="12">
        <f t="shared" si="6"/>
        <v>7459.3278530218304</v>
      </c>
      <c r="L28" s="12">
        <f t="shared" si="6"/>
        <v>9314.8356564610112</v>
      </c>
      <c r="M28" s="31">
        <f t="shared" si="6"/>
        <v>11488.297309635247</v>
      </c>
      <c r="N28" s="42"/>
    </row>
    <row r="29" spans="1:14">
      <c r="A29" s="42"/>
      <c r="B29" s="32"/>
      <c r="C29" s="116" t="s">
        <v>12</v>
      </c>
      <c r="D29" s="106">
        <v>0.15</v>
      </c>
      <c r="E29" s="106">
        <v>0.15</v>
      </c>
      <c r="F29" s="106">
        <v>0.15</v>
      </c>
      <c r="G29" s="106">
        <v>0.15</v>
      </c>
      <c r="H29" s="106">
        <v>0.15</v>
      </c>
      <c r="I29" s="106">
        <v>0.15</v>
      </c>
      <c r="J29" s="106">
        <v>0.15</v>
      </c>
      <c r="K29" s="106">
        <v>0.15</v>
      </c>
      <c r="L29" s="106">
        <v>0.15</v>
      </c>
      <c r="M29" s="107">
        <v>0.15</v>
      </c>
      <c r="N29" s="42"/>
    </row>
    <row r="30" spans="1:14">
      <c r="A30" s="42"/>
      <c r="B30" s="32"/>
      <c r="C30" s="112" t="s">
        <v>17</v>
      </c>
      <c r="D30" s="22">
        <f t="shared" ref="D30:M30" si="7">1/(1+D29/12)^((D17*12)-6)</f>
        <v>0.79963063836590986</v>
      </c>
      <c r="E30" s="22">
        <f t="shared" si="7"/>
        <v>0.68888867211519489</v>
      </c>
      <c r="F30" s="22">
        <f t="shared" si="7"/>
        <v>0.59348351576227998</v>
      </c>
      <c r="G30" s="22">
        <f t="shared" si="7"/>
        <v>0.5112911530393961</v>
      </c>
      <c r="H30" s="22">
        <f t="shared" si="7"/>
        <v>0.44048172566441834</v>
      </c>
      <c r="I30" s="22">
        <f t="shared" si="7"/>
        <v>0.3794787949897383</v>
      </c>
      <c r="J30" s="22">
        <f t="shared" si="7"/>
        <v>0.32692424556239957</v>
      </c>
      <c r="K30" s="22">
        <f t="shared" si="7"/>
        <v>0.28164804923931086</v>
      </c>
      <c r="L30" s="22">
        <f t="shared" si="7"/>
        <v>0.24264221671246003</v>
      </c>
      <c r="M30" s="48">
        <f t="shared" si="7"/>
        <v>0.20903835652385888</v>
      </c>
      <c r="N30" s="42"/>
    </row>
    <row r="31" spans="1:14" ht="16" thickBot="1">
      <c r="A31" s="42"/>
      <c r="B31" s="34" t="s">
        <v>13</v>
      </c>
      <c r="C31" s="35"/>
      <c r="D31" s="36">
        <f t="shared" ref="D31:M31" si="8">D28*D30</f>
        <v>-32.982090267554412</v>
      </c>
      <c r="E31" s="36">
        <f t="shared" si="8"/>
        <v>297.31056484481178</v>
      </c>
      <c r="F31" s="36">
        <f t="shared" si="8"/>
        <v>510.53170632587563</v>
      </c>
      <c r="G31" s="36">
        <f t="shared" si="8"/>
        <v>1099.1427915756592</v>
      </c>
      <c r="H31" s="36">
        <f t="shared" si="8"/>
        <v>1501.5461064587762</v>
      </c>
      <c r="I31" s="36">
        <f t="shared" si="8"/>
        <v>1723.0683863514212</v>
      </c>
      <c r="J31" s="36">
        <f t="shared" si="8"/>
        <v>1922.3475129799874</v>
      </c>
      <c r="K31" s="36">
        <f t="shared" si="8"/>
        <v>2100.9051384400555</v>
      </c>
      <c r="L31" s="36">
        <f t="shared" si="8"/>
        <v>2260.1723719959627</v>
      </c>
      <c r="M31" s="37">
        <f t="shared" si="8"/>
        <v>2401.4947888636216</v>
      </c>
      <c r="N31" s="42"/>
    </row>
    <row r="32" spans="1:14">
      <c r="A32" s="42"/>
      <c r="B32" s="13"/>
      <c r="C32" s="13"/>
      <c r="D32" s="90"/>
      <c r="E32" s="91"/>
      <c r="F32" s="15"/>
      <c r="G32" s="15"/>
      <c r="H32" s="15"/>
      <c r="I32" s="15"/>
      <c r="J32" s="15"/>
      <c r="K32" s="15"/>
      <c r="L32" s="15"/>
      <c r="M32" s="89"/>
      <c r="N32" s="42"/>
    </row>
    <row r="33" spans="1:14" ht="16" thickBot="1">
      <c r="A33" s="42"/>
      <c r="B33" s="92" t="s">
        <v>55</v>
      </c>
      <c r="C33" s="99"/>
      <c r="D33" s="100"/>
      <c r="E33" s="15"/>
      <c r="F33" s="15"/>
      <c r="G33" s="15"/>
      <c r="H33" s="15"/>
      <c r="I33" s="15"/>
      <c r="J33" s="15"/>
      <c r="K33" s="15"/>
      <c r="L33" s="15"/>
      <c r="M33" s="86"/>
      <c r="N33" s="42"/>
    </row>
    <row r="34" spans="1:14">
      <c r="A34" s="42"/>
      <c r="B34" s="82" t="s">
        <v>19</v>
      </c>
      <c r="C34" s="83"/>
      <c r="D34" s="84">
        <f>SUM(D31:M31)</f>
        <v>13783.537277568617</v>
      </c>
      <c r="E34" s="15"/>
      <c r="F34" s="15"/>
      <c r="G34" s="15"/>
      <c r="H34" s="15"/>
      <c r="I34" s="15"/>
      <c r="J34" s="15"/>
      <c r="K34" s="15"/>
      <c r="L34" s="15"/>
      <c r="M34" s="87"/>
      <c r="N34" s="42"/>
    </row>
    <row r="35" spans="1:14">
      <c r="A35" s="42"/>
      <c r="B35" s="81" t="s">
        <v>53</v>
      </c>
      <c r="C35" s="101"/>
      <c r="D35" s="85">
        <f>SUM(D10:F10)</f>
        <v>1013.9027571794326</v>
      </c>
      <c r="E35" s="15"/>
      <c r="F35" s="15"/>
      <c r="G35" s="15"/>
      <c r="H35" s="15"/>
      <c r="I35" s="15"/>
      <c r="J35" s="15"/>
      <c r="K35" s="15"/>
      <c r="L35" s="15"/>
      <c r="M35" s="87"/>
      <c r="N35" s="42"/>
    </row>
    <row r="36" spans="1:14">
      <c r="A36" s="42"/>
      <c r="B36" s="93" t="s">
        <v>56</v>
      </c>
      <c r="C36" s="94"/>
      <c r="D36" s="95">
        <f>D34-D35</f>
        <v>12769.634520389185</v>
      </c>
      <c r="E36" s="80"/>
      <c r="F36" s="80"/>
      <c r="G36" s="80"/>
      <c r="H36" s="80"/>
      <c r="I36" s="80"/>
      <c r="J36" s="80"/>
      <c r="K36" s="80"/>
      <c r="L36" s="80"/>
      <c r="M36" s="88"/>
      <c r="N36" s="42"/>
    </row>
    <row r="37" spans="1:14" ht="16" thickBot="1">
      <c r="A37" s="42"/>
      <c r="B37" s="96" t="s">
        <v>32</v>
      </c>
      <c r="C37" s="97"/>
      <c r="D37" s="98">
        <f>D34/D35</f>
        <v>13.594535748095726</v>
      </c>
      <c r="E37" s="15"/>
      <c r="F37" s="15"/>
      <c r="G37" s="15"/>
      <c r="H37" s="15"/>
      <c r="I37" s="15"/>
      <c r="J37" s="15"/>
      <c r="K37" s="15"/>
      <c r="L37" s="15"/>
      <c r="M37" s="87"/>
      <c r="N37" s="42"/>
    </row>
    <row r="38" spans="1:14" ht="16">
      <c r="A38" s="42"/>
      <c r="B38" s="9"/>
      <c r="C38" s="9"/>
      <c r="D38" s="16"/>
      <c r="E38" s="17"/>
      <c r="F38" s="17"/>
      <c r="G38" s="17"/>
      <c r="H38" s="17"/>
      <c r="I38" s="17"/>
      <c r="J38" s="17"/>
      <c r="K38" s="17"/>
      <c r="L38" s="17"/>
      <c r="M38" s="18"/>
      <c r="N38" s="42"/>
    </row>
    <row r="39" spans="1:14">
      <c r="A39" s="42"/>
      <c r="N39" s="42"/>
    </row>
    <row r="40" spans="1:14">
      <c r="A40" s="42"/>
    </row>
  </sheetData>
  <sheetCalcPr fullCalcOnLoad="1"/>
  <phoneticPr fontId="0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2:M77"/>
  <sheetViews>
    <sheetView topLeftCell="A14" workbookViewId="0">
      <selection activeCell="O15" sqref="O15"/>
    </sheetView>
  </sheetViews>
  <sheetFormatPr baseColWidth="10" defaultColWidth="8.6640625" defaultRowHeight="15"/>
  <cols>
    <col min="2" max="2" width="16.6640625" bestFit="1" customWidth="1"/>
    <col min="3" max="3" width="10.33203125" bestFit="1" customWidth="1"/>
    <col min="4" max="4" width="10.5" bestFit="1" customWidth="1"/>
    <col min="5" max="5" width="10" customWidth="1"/>
    <col min="6" max="7" width="7.6640625" customWidth="1"/>
    <col min="8" max="8" width="17" bestFit="1" customWidth="1"/>
    <col min="10" max="10" width="9" bestFit="1" customWidth="1"/>
    <col min="11" max="11" width="10.5" customWidth="1"/>
    <col min="12" max="12" width="8.5" customWidth="1"/>
  </cols>
  <sheetData>
    <row r="2" spans="2:12" ht="27.75" customHeight="1">
      <c r="B2" t="s">
        <v>33</v>
      </c>
      <c r="C2">
        <v>334510</v>
      </c>
      <c r="D2" s="120" t="s">
        <v>21</v>
      </c>
      <c r="E2" s="120"/>
      <c r="H2" t="s">
        <v>33</v>
      </c>
      <c r="I2">
        <v>334413</v>
      </c>
      <c r="J2" s="120" t="s">
        <v>20</v>
      </c>
      <c r="K2" s="120"/>
    </row>
    <row r="3" spans="2:12">
      <c r="B3">
        <v>2011</v>
      </c>
      <c r="H3">
        <v>2011</v>
      </c>
    </row>
    <row r="4" spans="2:12" ht="30">
      <c r="B4" t="s">
        <v>34</v>
      </c>
      <c r="C4" t="s">
        <v>35</v>
      </c>
      <c r="D4" t="s">
        <v>36</v>
      </c>
      <c r="E4" s="5" t="s">
        <v>37</v>
      </c>
      <c r="H4" t="s">
        <v>34</v>
      </c>
      <c r="I4" t="s">
        <v>46</v>
      </c>
      <c r="J4" t="s">
        <v>35</v>
      </c>
      <c r="K4" t="s">
        <v>36</v>
      </c>
      <c r="L4" s="5" t="s">
        <v>37</v>
      </c>
    </row>
    <row r="5" spans="2:12">
      <c r="B5" t="s">
        <v>41</v>
      </c>
      <c r="C5">
        <v>21</v>
      </c>
      <c r="D5">
        <v>14</v>
      </c>
      <c r="E5">
        <v>25</v>
      </c>
      <c r="H5" t="s">
        <v>41</v>
      </c>
      <c r="I5">
        <v>16</v>
      </c>
      <c r="J5">
        <v>15</v>
      </c>
      <c r="K5">
        <v>20</v>
      </c>
      <c r="L5">
        <v>38</v>
      </c>
    </row>
    <row r="6" spans="2:12">
      <c r="B6" s="1" t="s">
        <v>38</v>
      </c>
      <c r="H6" s="1" t="s">
        <v>38</v>
      </c>
    </row>
    <row r="7" spans="2:12">
      <c r="B7" t="s">
        <v>42</v>
      </c>
      <c r="C7" s="2">
        <v>1</v>
      </c>
      <c r="D7" s="2">
        <v>1</v>
      </c>
      <c r="E7" s="2">
        <v>1</v>
      </c>
      <c r="H7" t="s">
        <v>42</v>
      </c>
      <c r="I7" s="2">
        <v>1</v>
      </c>
      <c r="J7" s="2">
        <v>1</v>
      </c>
      <c r="K7" s="2">
        <v>1</v>
      </c>
      <c r="L7" s="2">
        <v>1</v>
      </c>
    </row>
    <row r="8" spans="2:12">
      <c r="B8" t="s">
        <v>39</v>
      </c>
      <c r="C8" s="2">
        <v>0.442</v>
      </c>
      <c r="D8" s="2">
        <v>0.43099999999999999</v>
      </c>
      <c r="E8" s="2">
        <v>0.51</v>
      </c>
      <c r="H8" t="s">
        <v>39</v>
      </c>
      <c r="I8" s="2">
        <v>0.53200000000000003</v>
      </c>
      <c r="J8" s="2">
        <v>0.38700000000000001</v>
      </c>
      <c r="K8" s="2">
        <v>0.36799999999999999</v>
      </c>
      <c r="L8" s="2">
        <v>0.32700000000000001</v>
      </c>
    </row>
    <row r="9" spans="2:12">
      <c r="B9" t="s">
        <v>43</v>
      </c>
      <c r="C9" s="2">
        <v>0.374</v>
      </c>
      <c r="D9" s="2">
        <v>0.35199999999999998</v>
      </c>
      <c r="E9" s="2">
        <v>0.41199999999999998</v>
      </c>
      <c r="H9" t="s">
        <v>43</v>
      </c>
      <c r="I9" s="2">
        <v>0.41599999999999998</v>
      </c>
      <c r="J9" s="2">
        <v>0.34</v>
      </c>
      <c r="K9" s="2">
        <v>0.28699999999999998</v>
      </c>
      <c r="L9" s="2">
        <v>0.25800000000000001</v>
      </c>
    </row>
    <row r="10" spans="2:12">
      <c r="B10" s="104" t="s">
        <v>44</v>
      </c>
      <c r="C10" s="105">
        <v>6.8000000000000005E-2</v>
      </c>
      <c r="D10" s="105">
        <v>7.9000000000000001E-2</v>
      </c>
      <c r="E10" s="105">
        <v>9.8000000000000004E-2</v>
      </c>
      <c r="F10" s="104"/>
      <c r="G10" s="104"/>
      <c r="H10" s="104" t="s">
        <v>44</v>
      </c>
      <c r="I10" s="105">
        <v>0.11600000000000001</v>
      </c>
      <c r="J10" s="105">
        <v>4.5999999999999999E-2</v>
      </c>
      <c r="K10" s="105">
        <v>8.2000000000000003E-2</v>
      </c>
      <c r="L10" s="105">
        <v>6.9000000000000006E-2</v>
      </c>
    </row>
    <row r="11" spans="2:12">
      <c r="B11" t="s">
        <v>45</v>
      </c>
      <c r="C11" s="2">
        <v>0.6</v>
      </c>
      <c r="D11" s="2">
        <v>0.5</v>
      </c>
      <c r="E11" s="2">
        <v>0.01</v>
      </c>
      <c r="H11" t="s">
        <v>45</v>
      </c>
      <c r="I11" s="2">
        <v>-3.0000000000000001E-3</v>
      </c>
      <c r="J11" s="2">
        <v>-7.0000000000000001E-3</v>
      </c>
      <c r="K11" s="2">
        <v>1E-3</v>
      </c>
      <c r="L11" s="2">
        <v>0.01</v>
      </c>
    </row>
    <row r="12" spans="2:12">
      <c r="B12" t="s">
        <v>40</v>
      </c>
      <c r="C12" s="2">
        <v>6.0999999999999999E-2</v>
      </c>
      <c r="D12" s="2">
        <v>7.4999999999999997E-2</v>
      </c>
      <c r="E12" s="2">
        <v>8.7999999999999995E-2</v>
      </c>
      <c r="H12" t="s">
        <v>40</v>
      </c>
      <c r="I12" s="2">
        <v>0.12</v>
      </c>
      <c r="J12" s="2">
        <v>5.2999999999999999E-2</v>
      </c>
      <c r="K12" s="2">
        <v>0.08</v>
      </c>
      <c r="L12" s="2">
        <v>5.8999999999999997E-2</v>
      </c>
    </row>
    <row r="15" spans="2:12" ht="75.75" customHeight="1">
      <c r="B15" t="s">
        <v>33</v>
      </c>
      <c r="C15">
        <v>334513</v>
      </c>
      <c r="D15" s="120" t="s">
        <v>22</v>
      </c>
      <c r="E15" s="120"/>
      <c r="H15" t="s">
        <v>33</v>
      </c>
      <c r="I15">
        <v>334516</v>
      </c>
      <c r="J15" s="120" t="s">
        <v>24</v>
      </c>
      <c r="K15" s="120"/>
    </row>
    <row r="16" spans="2:12">
      <c r="B16">
        <v>2011</v>
      </c>
      <c r="H16">
        <v>2011</v>
      </c>
    </row>
    <row r="17" spans="2:13" ht="45">
      <c r="B17" t="s">
        <v>34</v>
      </c>
      <c r="C17" t="s">
        <v>23</v>
      </c>
      <c r="D17" t="s">
        <v>35</v>
      </c>
      <c r="E17" t="s">
        <v>36</v>
      </c>
      <c r="F17" s="5" t="s">
        <v>37</v>
      </c>
      <c r="G17" s="5"/>
      <c r="H17" t="s">
        <v>34</v>
      </c>
      <c r="I17" t="s">
        <v>46</v>
      </c>
      <c r="J17" t="s">
        <v>35</v>
      </c>
      <c r="K17" t="s">
        <v>36</v>
      </c>
      <c r="L17" s="5" t="s">
        <v>37</v>
      </c>
    </row>
    <row r="18" spans="2:13">
      <c r="B18" t="s">
        <v>41</v>
      </c>
      <c r="C18">
        <v>16</v>
      </c>
      <c r="D18">
        <v>27</v>
      </c>
      <c r="E18">
        <v>36</v>
      </c>
      <c r="F18">
        <v>41</v>
      </c>
      <c r="H18" t="s">
        <v>41</v>
      </c>
      <c r="J18">
        <v>21</v>
      </c>
      <c r="K18">
        <v>14</v>
      </c>
      <c r="L18">
        <v>25</v>
      </c>
    </row>
    <row r="19" spans="2:13">
      <c r="B19" s="1" t="s">
        <v>38</v>
      </c>
      <c r="H19" s="1" t="s">
        <v>38</v>
      </c>
    </row>
    <row r="20" spans="2:13">
      <c r="B20" t="s">
        <v>42</v>
      </c>
      <c r="C20" s="2">
        <v>1</v>
      </c>
      <c r="D20" s="2">
        <v>1</v>
      </c>
      <c r="E20" s="2">
        <v>1</v>
      </c>
      <c r="F20" s="2">
        <v>1</v>
      </c>
      <c r="G20" s="2"/>
      <c r="H20" t="s">
        <v>42</v>
      </c>
      <c r="I20" s="2"/>
      <c r="J20" s="2">
        <v>1</v>
      </c>
      <c r="K20" s="2">
        <v>1</v>
      </c>
      <c r="L20" s="2">
        <v>1</v>
      </c>
    </row>
    <row r="21" spans="2:13">
      <c r="B21" t="s">
        <v>39</v>
      </c>
      <c r="C21" s="2">
        <v>0.44800000000000001</v>
      </c>
      <c r="D21" s="2">
        <v>0.38800000000000001</v>
      </c>
      <c r="E21" s="2">
        <v>0.40799999999999997</v>
      </c>
      <c r="F21" s="2">
        <v>0.36399999999999999</v>
      </c>
      <c r="G21" s="2"/>
      <c r="H21" t="s">
        <v>39</v>
      </c>
      <c r="I21" s="2"/>
      <c r="J21" s="2">
        <v>0.442</v>
      </c>
      <c r="K21" s="2">
        <v>0.43099999999999999</v>
      </c>
      <c r="L21" s="2">
        <v>0.51</v>
      </c>
    </row>
    <row r="22" spans="2:13">
      <c r="B22" t="s">
        <v>43</v>
      </c>
      <c r="C22" s="2">
        <v>0.35199999999999998</v>
      </c>
      <c r="D22" s="2">
        <v>0.32400000000000001</v>
      </c>
      <c r="E22" s="2">
        <v>0.32400000000000001</v>
      </c>
      <c r="F22" s="2">
        <v>0.28299999999999997</v>
      </c>
      <c r="G22" s="2"/>
      <c r="H22" t="s">
        <v>43</v>
      </c>
      <c r="I22" s="2"/>
      <c r="J22" s="2">
        <v>0.374</v>
      </c>
      <c r="K22" s="2">
        <v>0.35199999999999998</v>
      </c>
      <c r="L22" s="2">
        <v>0.41199999999999998</v>
      </c>
    </row>
    <row r="23" spans="2:13">
      <c r="B23" s="104" t="s">
        <v>44</v>
      </c>
      <c r="C23" s="105">
        <v>9.6000000000000002E-2</v>
      </c>
      <c r="D23" s="105">
        <v>6.4000000000000001E-2</v>
      </c>
      <c r="E23" s="105">
        <v>8.4000000000000005E-2</v>
      </c>
      <c r="F23" s="105">
        <v>8.2000000000000003E-2</v>
      </c>
      <c r="G23" s="105"/>
      <c r="H23" s="104" t="s">
        <v>44</v>
      </c>
      <c r="I23" s="105"/>
      <c r="J23" s="105">
        <v>6.8000000000000005E-2</v>
      </c>
      <c r="K23" s="105">
        <v>7.9000000000000001E-2</v>
      </c>
      <c r="L23" s="105">
        <v>9.8000000000000004E-2</v>
      </c>
    </row>
    <row r="24" spans="2:13">
      <c r="B24" t="s">
        <v>45</v>
      </c>
      <c r="C24" s="2">
        <v>2.1000000000000001E-2</v>
      </c>
      <c r="D24" s="2">
        <v>1.4999999999999999E-2</v>
      </c>
      <c r="E24" s="2">
        <v>7.0000000000000001E-3</v>
      </c>
      <c r="F24" s="2">
        <v>1.2999999999999999E-2</v>
      </c>
      <c r="G24" s="2"/>
      <c r="H24" t="s">
        <v>45</v>
      </c>
      <c r="I24" s="2"/>
      <c r="J24" s="2">
        <v>6.0000000000000001E-3</v>
      </c>
      <c r="K24" s="2">
        <v>5.0000000000000001E-3</v>
      </c>
      <c r="L24" s="2">
        <v>0.01</v>
      </c>
    </row>
    <row r="25" spans="2:13">
      <c r="B25" t="s">
        <v>40</v>
      </c>
      <c r="C25" s="2">
        <v>7.4999999999999997E-2</v>
      </c>
      <c r="D25" s="2">
        <v>4.9000000000000002E-2</v>
      </c>
      <c r="E25" s="2">
        <v>7.5999999999999998E-2</v>
      </c>
      <c r="F25" s="2">
        <v>6.9000000000000006E-2</v>
      </c>
      <c r="G25" s="2"/>
      <c r="H25" t="s">
        <v>40</v>
      </c>
      <c r="I25" s="2"/>
      <c r="J25" s="2">
        <v>6.0999999999999999E-2</v>
      </c>
      <c r="K25" s="2">
        <v>7.4999999999999997E-2</v>
      </c>
      <c r="L25" s="2">
        <v>8.7999999999999995E-2</v>
      </c>
    </row>
    <row r="28" spans="2:13" ht="39.75" customHeight="1">
      <c r="B28" t="s">
        <v>33</v>
      </c>
      <c r="C28">
        <v>335313</v>
      </c>
      <c r="D28" s="120" t="s">
        <v>25</v>
      </c>
      <c r="E28" s="120"/>
      <c r="H28" t="s">
        <v>33</v>
      </c>
      <c r="I28">
        <v>541330</v>
      </c>
      <c r="J28" s="120" t="s">
        <v>26</v>
      </c>
      <c r="K28" s="120"/>
    </row>
    <row r="29" spans="2:13">
      <c r="B29">
        <v>2011</v>
      </c>
      <c r="H29">
        <v>2011</v>
      </c>
    </row>
    <row r="30" spans="2:13" ht="45">
      <c r="B30" t="s">
        <v>34</v>
      </c>
      <c r="C30" t="s">
        <v>23</v>
      </c>
      <c r="D30" t="s">
        <v>35</v>
      </c>
      <c r="E30" t="s">
        <v>36</v>
      </c>
      <c r="F30" s="5" t="s">
        <v>37</v>
      </c>
      <c r="G30" s="5"/>
      <c r="H30" t="s">
        <v>34</v>
      </c>
      <c r="I30" t="s">
        <v>46</v>
      </c>
      <c r="J30" t="s">
        <v>23</v>
      </c>
      <c r="K30" t="s">
        <v>35</v>
      </c>
      <c r="L30" t="s">
        <v>36</v>
      </c>
      <c r="M30" s="5" t="s">
        <v>37</v>
      </c>
    </row>
    <row r="31" spans="2:13">
      <c r="B31" t="s">
        <v>41</v>
      </c>
      <c r="D31">
        <v>15</v>
      </c>
      <c r="E31">
        <v>11</v>
      </c>
      <c r="F31">
        <v>10</v>
      </c>
      <c r="H31" t="s">
        <v>41</v>
      </c>
      <c r="I31">
        <v>323</v>
      </c>
      <c r="J31">
        <v>186</v>
      </c>
      <c r="K31">
        <v>356</v>
      </c>
      <c r="L31">
        <v>415</v>
      </c>
      <c r="M31">
        <v>386</v>
      </c>
    </row>
    <row r="32" spans="2:13">
      <c r="B32" s="1" t="s">
        <v>38</v>
      </c>
      <c r="H32" s="1" t="s">
        <v>38</v>
      </c>
    </row>
    <row r="33" spans="2:13">
      <c r="B33" t="s">
        <v>42</v>
      </c>
      <c r="C33" s="2"/>
      <c r="D33" s="2">
        <v>1</v>
      </c>
      <c r="E33" s="2">
        <v>1</v>
      </c>
      <c r="F33" s="2">
        <v>1</v>
      </c>
      <c r="G33" s="2"/>
      <c r="H33" t="s">
        <v>42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</row>
    <row r="34" spans="2:13">
      <c r="B34" t="s">
        <v>39</v>
      </c>
      <c r="C34" s="2"/>
      <c r="D34" s="2">
        <v>0.28199999999999997</v>
      </c>
      <c r="E34" s="2">
        <v>0.28100000000000003</v>
      </c>
      <c r="F34" s="2">
        <v>0.35499999999999998</v>
      </c>
      <c r="G34" s="2"/>
      <c r="H34" t="s">
        <v>39</v>
      </c>
      <c r="I34" s="2"/>
      <c r="K34" s="2"/>
      <c r="L34" s="2"/>
      <c r="M34" s="2"/>
    </row>
    <row r="35" spans="2:13">
      <c r="B35" t="s">
        <v>43</v>
      </c>
      <c r="C35" s="2"/>
      <c r="D35" s="2">
        <v>0.23499999999999999</v>
      </c>
      <c r="E35" s="2">
        <v>0.20699999999999999</v>
      </c>
      <c r="F35" s="2">
        <v>0.246</v>
      </c>
      <c r="G35" s="2"/>
      <c r="H35" t="s">
        <v>43</v>
      </c>
      <c r="I35" s="2">
        <v>0.95199999999999996</v>
      </c>
      <c r="J35" s="2">
        <v>0.95299999999999996</v>
      </c>
      <c r="K35" s="2">
        <v>0.94599999999999995</v>
      </c>
      <c r="L35" s="2">
        <v>0.94099999999999995</v>
      </c>
      <c r="M35" s="2">
        <v>0.95199999999999996</v>
      </c>
    </row>
    <row r="36" spans="2:13">
      <c r="B36" s="104" t="s">
        <v>44</v>
      </c>
      <c r="C36" s="105"/>
      <c r="D36" s="105">
        <v>4.7E-2</v>
      </c>
      <c r="E36" s="105">
        <v>7.3999999999999996E-2</v>
      </c>
      <c r="F36" s="105">
        <v>0.109</v>
      </c>
      <c r="G36" s="105"/>
      <c r="H36" s="104" t="s">
        <v>44</v>
      </c>
      <c r="I36" s="105">
        <v>4.8000000000000001E-2</v>
      </c>
      <c r="J36" s="105">
        <v>4.7E-2</v>
      </c>
      <c r="K36" s="105">
        <v>5.3999999999999999E-2</v>
      </c>
      <c r="L36" s="105">
        <v>5.8999999999999997E-2</v>
      </c>
      <c r="M36" s="105">
        <v>4.8000000000000001E-2</v>
      </c>
    </row>
    <row r="37" spans="2:13">
      <c r="B37" t="s">
        <v>45</v>
      </c>
      <c r="C37" s="2"/>
      <c r="D37" s="2">
        <v>8.9999999999999993E-3</v>
      </c>
      <c r="E37" s="2">
        <v>4.0000000000000001E-3</v>
      </c>
      <c r="F37" s="2">
        <v>0.01</v>
      </c>
      <c r="G37" s="2"/>
      <c r="H37" t="s">
        <v>45</v>
      </c>
      <c r="I37" s="2">
        <v>8.9999999999999993E-3</v>
      </c>
      <c r="J37" s="2">
        <v>0.01</v>
      </c>
      <c r="K37" s="2">
        <v>4.0000000000000001E-3</v>
      </c>
      <c r="L37" s="2">
        <v>8.0000000000000002E-3</v>
      </c>
      <c r="M37" s="2">
        <v>0.01</v>
      </c>
    </row>
    <row r="38" spans="2:13">
      <c r="B38" t="s">
        <v>40</v>
      </c>
      <c r="C38" s="2"/>
      <c r="D38" s="2">
        <v>3.7999999999999999E-2</v>
      </c>
      <c r="E38" s="2">
        <v>7.0000000000000007E-2</v>
      </c>
      <c r="F38" s="2">
        <v>9.9000000000000005E-2</v>
      </c>
      <c r="G38" s="2"/>
      <c r="H38" t="s">
        <v>40</v>
      </c>
      <c r="I38" s="2">
        <v>0.04</v>
      </c>
      <c r="J38" s="2">
        <v>3.7000000000000005E-2</v>
      </c>
      <c r="K38" s="2">
        <v>0.05</v>
      </c>
      <c r="L38" s="2">
        <v>5.0999999999999997E-2</v>
      </c>
      <c r="M38" s="2">
        <v>3.7999999999999999E-2</v>
      </c>
    </row>
    <row r="41" spans="2:13" ht="35.25" customHeight="1">
      <c r="D41" s="120"/>
      <c r="E41" s="120"/>
      <c r="H41" t="s">
        <v>33</v>
      </c>
      <c r="I41">
        <v>541511</v>
      </c>
      <c r="J41" s="120" t="s">
        <v>27</v>
      </c>
      <c r="K41" s="120"/>
    </row>
    <row r="42" spans="2:13">
      <c r="H42">
        <v>2011</v>
      </c>
    </row>
    <row r="43" spans="2:13" ht="30">
      <c r="F43" s="5"/>
      <c r="G43" s="5"/>
      <c r="H43" t="s">
        <v>34</v>
      </c>
      <c r="I43" t="s">
        <v>46</v>
      </c>
      <c r="J43" t="s">
        <v>23</v>
      </c>
      <c r="K43" t="s">
        <v>35</v>
      </c>
      <c r="L43" t="s">
        <v>36</v>
      </c>
      <c r="M43" s="5" t="s">
        <v>37</v>
      </c>
    </row>
    <row r="44" spans="2:13">
      <c r="H44" t="s">
        <v>41</v>
      </c>
      <c r="I44">
        <v>88</v>
      </c>
      <c r="J44">
        <v>85</v>
      </c>
      <c r="K44">
        <v>139</v>
      </c>
      <c r="L44">
        <v>162</v>
      </c>
      <c r="M44">
        <v>175</v>
      </c>
    </row>
    <row r="45" spans="2:13">
      <c r="B45" s="1"/>
      <c r="H45" s="1" t="s">
        <v>38</v>
      </c>
    </row>
    <row r="46" spans="2:13">
      <c r="C46" s="2"/>
      <c r="D46" s="2"/>
      <c r="E46" s="2"/>
      <c r="F46" s="2"/>
      <c r="G46" s="2"/>
      <c r="H46" t="s">
        <v>42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</row>
    <row r="47" spans="2:13">
      <c r="C47" s="2"/>
      <c r="D47" s="2"/>
      <c r="E47" s="2"/>
      <c r="F47" s="2"/>
      <c r="G47" s="2"/>
      <c r="H47" t="s">
        <v>39</v>
      </c>
      <c r="I47" s="2"/>
      <c r="K47" s="2"/>
      <c r="L47" s="2"/>
      <c r="M47" s="2"/>
    </row>
    <row r="48" spans="2:13">
      <c r="C48" s="2"/>
      <c r="D48" s="2"/>
      <c r="E48" s="2"/>
      <c r="F48" s="2"/>
      <c r="G48" s="2"/>
      <c r="H48" t="s">
        <v>43</v>
      </c>
      <c r="I48" s="2">
        <v>0.93799999999999994</v>
      </c>
      <c r="J48" s="2">
        <v>0.93600000000000005</v>
      </c>
      <c r="K48" s="2">
        <v>0.93100000000000005</v>
      </c>
      <c r="L48" s="2">
        <v>0.92</v>
      </c>
      <c r="M48" s="2">
        <v>0.91799999999999993</v>
      </c>
    </row>
    <row r="49" spans="3:13">
      <c r="C49" s="2"/>
      <c r="D49" s="2"/>
      <c r="E49" s="2"/>
      <c r="F49" s="2"/>
      <c r="G49" s="2"/>
      <c r="H49" s="104" t="s">
        <v>44</v>
      </c>
      <c r="I49" s="105">
        <v>6.2E-2</v>
      </c>
      <c r="J49" s="105">
        <v>6.4000000000000001E-2</v>
      </c>
      <c r="K49" s="105">
        <v>6.9000000000000006E-2</v>
      </c>
      <c r="L49" s="105">
        <v>0.08</v>
      </c>
      <c r="M49" s="105">
        <v>8.2000000000000003E-2</v>
      </c>
    </row>
    <row r="50" spans="3:13">
      <c r="C50" s="2"/>
      <c r="D50" s="2"/>
      <c r="E50" s="2"/>
      <c r="F50" s="2"/>
      <c r="G50" s="2"/>
      <c r="H50" t="s">
        <v>45</v>
      </c>
      <c r="I50" s="2">
        <v>1.2E-2</v>
      </c>
      <c r="J50" s="2">
        <v>2E-3</v>
      </c>
      <c r="K50" s="2">
        <v>7.0000000000000001E-3</v>
      </c>
      <c r="L50" s="2">
        <v>6.0000000000000001E-3</v>
      </c>
      <c r="M50" s="2">
        <v>8.9999999999999993E-3</v>
      </c>
    </row>
    <row r="51" spans="3:13">
      <c r="C51" s="2"/>
      <c r="D51" s="2"/>
      <c r="E51" s="2"/>
      <c r="F51" s="2"/>
      <c r="G51" s="2"/>
      <c r="H51" t="s">
        <v>40</v>
      </c>
      <c r="I51" s="2">
        <v>0.05</v>
      </c>
      <c r="J51" s="2">
        <v>6.2E-2</v>
      </c>
      <c r="K51" s="2">
        <v>6.0999999999999999E-2</v>
      </c>
      <c r="L51" s="2">
        <v>7.3999999999999996E-2</v>
      </c>
      <c r="M51" s="2">
        <v>7.2999999999999995E-2</v>
      </c>
    </row>
    <row r="54" spans="3:13" ht="30" customHeight="1">
      <c r="H54" t="s">
        <v>33</v>
      </c>
      <c r="I54">
        <v>541512</v>
      </c>
      <c r="J54" s="120" t="s">
        <v>28</v>
      </c>
      <c r="K54" s="120"/>
    </row>
    <row r="55" spans="3:13">
      <c r="H55">
        <v>2011</v>
      </c>
    </row>
    <row r="56" spans="3:13" ht="30">
      <c r="H56" t="s">
        <v>34</v>
      </c>
      <c r="I56" t="s">
        <v>46</v>
      </c>
      <c r="J56" t="s">
        <v>23</v>
      </c>
      <c r="K56" t="s">
        <v>35</v>
      </c>
      <c r="L56" t="s">
        <v>36</v>
      </c>
      <c r="M56" s="5" t="s">
        <v>37</v>
      </c>
    </row>
    <row r="57" spans="3:13">
      <c r="H57" t="s">
        <v>41</v>
      </c>
      <c r="I57">
        <v>91</v>
      </c>
      <c r="J57">
        <v>72</v>
      </c>
      <c r="K57">
        <v>127</v>
      </c>
      <c r="L57">
        <v>208</v>
      </c>
      <c r="M57">
        <v>288</v>
      </c>
    </row>
    <row r="58" spans="3:13">
      <c r="H58" s="1" t="s">
        <v>38</v>
      </c>
    </row>
    <row r="59" spans="3:13">
      <c r="H59" t="s">
        <v>42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</row>
    <row r="60" spans="3:13">
      <c r="H60" t="s">
        <v>39</v>
      </c>
      <c r="I60" s="2"/>
      <c r="K60" s="2"/>
      <c r="L60" s="2"/>
      <c r="M60" s="2"/>
    </row>
    <row r="61" spans="3:13">
      <c r="H61" t="s">
        <v>43</v>
      </c>
      <c r="I61" s="2">
        <v>0.94099999999999995</v>
      </c>
      <c r="J61" s="2">
        <v>0.96299999999999997</v>
      </c>
      <c r="K61" s="2">
        <v>0.95299999999999996</v>
      </c>
      <c r="L61" s="2">
        <v>0.93799999999999994</v>
      </c>
      <c r="M61" s="2">
        <v>0.94299999999999995</v>
      </c>
    </row>
    <row r="62" spans="3:13">
      <c r="H62" s="104" t="s">
        <v>44</v>
      </c>
      <c r="I62" s="105">
        <v>5.8999999999999997E-2</v>
      </c>
      <c r="J62" s="105">
        <v>3.6999999999999998E-2</v>
      </c>
      <c r="K62" s="105">
        <v>4.7E-2</v>
      </c>
      <c r="L62" s="105">
        <v>6.2E-2</v>
      </c>
      <c r="M62" s="105">
        <v>5.7000000000000002E-2</v>
      </c>
    </row>
    <row r="63" spans="3:13">
      <c r="H63" t="s">
        <v>45</v>
      </c>
      <c r="I63" s="2">
        <v>8.0000000000000002E-3</v>
      </c>
      <c r="J63" s="2">
        <v>7.0000000000000001E-3</v>
      </c>
      <c r="K63" s="2">
        <v>3.0000000000000001E-3</v>
      </c>
      <c r="L63" s="2">
        <v>5.0000000000000001E-3</v>
      </c>
      <c r="M63" s="2">
        <v>8.0000000000000002E-3</v>
      </c>
    </row>
    <row r="64" spans="3:13">
      <c r="H64" t="s">
        <v>40</v>
      </c>
      <c r="I64" s="2">
        <v>5.0999999999999997E-2</v>
      </c>
      <c r="J64" s="2">
        <v>2.9000000000000001E-2</v>
      </c>
      <c r="K64" s="2">
        <v>4.3999999999999997E-2</v>
      </c>
      <c r="L64" s="2">
        <v>5.7000000000000002E-2</v>
      </c>
      <c r="M64" s="2">
        <v>4.9000000000000002E-2</v>
      </c>
    </row>
    <row r="67" spans="8:13" ht="43.5" customHeight="1">
      <c r="H67" t="s">
        <v>33</v>
      </c>
      <c r="I67">
        <v>541690</v>
      </c>
      <c r="J67" s="120" t="s">
        <v>29</v>
      </c>
      <c r="K67" s="120"/>
    </row>
    <row r="68" spans="8:13">
      <c r="H68">
        <v>2011</v>
      </c>
    </row>
    <row r="69" spans="8:13" ht="30">
      <c r="H69" t="s">
        <v>34</v>
      </c>
      <c r="I69" t="s">
        <v>46</v>
      </c>
      <c r="J69" t="s">
        <v>23</v>
      </c>
      <c r="K69" t="s">
        <v>35</v>
      </c>
      <c r="L69" t="s">
        <v>36</v>
      </c>
      <c r="M69" s="5" t="s">
        <v>37</v>
      </c>
    </row>
    <row r="70" spans="8:13">
      <c r="H70" t="s">
        <v>41</v>
      </c>
      <c r="I70">
        <v>30</v>
      </c>
      <c r="J70">
        <v>27</v>
      </c>
      <c r="K70">
        <v>48</v>
      </c>
      <c r="L70">
        <v>78</v>
      </c>
      <c r="M70">
        <v>75</v>
      </c>
    </row>
    <row r="71" spans="8:13">
      <c r="H71" s="1" t="s">
        <v>38</v>
      </c>
    </row>
    <row r="72" spans="8:13">
      <c r="H72" t="s">
        <v>42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</row>
    <row r="73" spans="8:13">
      <c r="H73" t="s">
        <v>39</v>
      </c>
      <c r="I73" s="2"/>
      <c r="K73" s="2"/>
      <c r="L73" s="2"/>
      <c r="M73" s="2"/>
    </row>
    <row r="74" spans="8:13">
      <c r="H74" t="s">
        <v>43</v>
      </c>
      <c r="I74" s="2">
        <v>0.93</v>
      </c>
      <c r="J74" s="2">
        <v>0.97599999999999998</v>
      </c>
      <c r="K74" s="2">
        <v>0.88200000000000001</v>
      </c>
      <c r="L74" s="2">
        <v>0.94499999999999995</v>
      </c>
      <c r="M74" s="2">
        <v>0.92500000000000004</v>
      </c>
    </row>
    <row r="75" spans="8:13">
      <c r="H75" t="s">
        <v>44</v>
      </c>
      <c r="I75" s="2">
        <v>7.0000000000000007E-2</v>
      </c>
      <c r="J75" s="2">
        <v>2.4E-2</v>
      </c>
      <c r="K75" s="2">
        <v>0.11799999999999999</v>
      </c>
      <c r="L75" s="2">
        <v>5.5E-2</v>
      </c>
      <c r="M75" s="2">
        <v>7.4999999999999997E-2</v>
      </c>
    </row>
    <row r="76" spans="8:13">
      <c r="H76" t="s">
        <v>45</v>
      </c>
      <c r="I76" s="2">
        <v>-2E-3</v>
      </c>
      <c r="J76" s="2">
        <v>2E-3</v>
      </c>
      <c r="K76" s="2">
        <v>4.0000000000000001E-3</v>
      </c>
      <c r="L76" s="2">
        <v>5.0000000000000001E-3</v>
      </c>
      <c r="M76" s="2">
        <v>0.01</v>
      </c>
    </row>
    <row r="77" spans="8:13">
      <c r="H77" t="s">
        <v>40</v>
      </c>
      <c r="I77" s="2">
        <v>7.1999999999999995E-2</v>
      </c>
      <c r="J77" s="2">
        <v>2.3E-2</v>
      </c>
      <c r="K77" s="2">
        <v>0.114</v>
      </c>
      <c r="L77" s="2">
        <v>0.05</v>
      </c>
      <c r="M77" s="2">
        <v>6.5000000000000002E-2</v>
      </c>
    </row>
  </sheetData>
  <sheetCalcPr fullCalcOnLoad="1"/>
  <mergeCells count="10">
    <mergeCell ref="D2:E2"/>
    <mergeCell ref="J2:K2"/>
    <mergeCell ref="D15:E15"/>
    <mergeCell ref="J15:K15"/>
    <mergeCell ref="J54:K54"/>
    <mergeCell ref="J67:K67"/>
    <mergeCell ref="D28:E28"/>
    <mergeCell ref="J28:K28"/>
    <mergeCell ref="D41:E41"/>
    <mergeCell ref="J41:K41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D1:N11"/>
  <sheetViews>
    <sheetView topLeftCell="B1" workbookViewId="0">
      <selection activeCell="J8" sqref="J8"/>
    </sheetView>
  </sheetViews>
  <sheetFormatPr baseColWidth="10" defaultColWidth="8.6640625" defaultRowHeight="15"/>
  <cols>
    <col min="9" max="9" width="4.6640625" customWidth="1"/>
    <col min="10" max="10" width="9.5" bestFit="1" customWidth="1"/>
    <col min="11" max="11" width="9.5" customWidth="1"/>
    <col min="12" max="12" width="10.33203125" bestFit="1" customWidth="1"/>
    <col min="13" max="13" width="10.5" bestFit="1" customWidth="1"/>
    <col min="17" max="17" width="15" customWidth="1"/>
  </cols>
  <sheetData>
    <row r="1" spans="4:14">
      <c r="D1" s="20" t="s">
        <v>30</v>
      </c>
      <c r="E1" s="20"/>
      <c r="F1" s="20"/>
      <c r="G1" s="20"/>
    </row>
    <row r="2" spans="4:14" ht="30">
      <c r="D2" t="s">
        <v>33</v>
      </c>
      <c r="I2" t="s">
        <v>34</v>
      </c>
      <c r="J2" t="s">
        <v>46</v>
      </c>
      <c r="K2" t="s">
        <v>23</v>
      </c>
      <c r="L2" t="s">
        <v>35</v>
      </c>
      <c r="M2" t="s">
        <v>36</v>
      </c>
      <c r="N2" s="5" t="s">
        <v>37</v>
      </c>
    </row>
    <row r="3" spans="4:14">
      <c r="D3">
        <v>334413</v>
      </c>
      <c r="E3" s="120" t="s">
        <v>20</v>
      </c>
      <c r="F3" s="120"/>
      <c r="G3" s="120"/>
      <c r="H3" s="120"/>
      <c r="J3" s="2">
        <v>0.11600000000000001</v>
      </c>
      <c r="K3" s="2"/>
      <c r="L3" s="2">
        <v>4.5999999999999999E-2</v>
      </c>
      <c r="M3" s="2">
        <v>8.2000000000000003E-2</v>
      </c>
      <c r="N3" s="2">
        <v>6.9000000000000006E-2</v>
      </c>
    </row>
    <row r="4" spans="4:14">
      <c r="D4">
        <v>334513</v>
      </c>
      <c r="E4" s="120" t="s">
        <v>22</v>
      </c>
      <c r="F4" s="120"/>
      <c r="G4" s="120"/>
      <c r="H4" s="120"/>
      <c r="K4" s="2">
        <v>9.6000000000000002E-2</v>
      </c>
      <c r="L4" s="2">
        <v>6.4000000000000001E-2</v>
      </c>
      <c r="M4" s="2">
        <v>8.4000000000000005E-2</v>
      </c>
      <c r="N4" s="2">
        <v>8.2000000000000003E-2</v>
      </c>
    </row>
    <row r="5" spans="4:14" ht="30" customHeight="1">
      <c r="D5">
        <v>334510</v>
      </c>
      <c r="E5" s="120" t="s">
        <v>21</v>
      </c>
      <c r="F5" s="120"/>
      <c r="G5" s="120"/>
      <c r="H5" s="120"/>
      <c r="L5" s="2">
        <v>6.8000000000000005E-2</v>
      </c>
      <c r="M5" s="2">
        <v>7.9000000000000001E-2</v>
      </c>
      <c r="N5" s="2">
        <v>9.8000000000000004E-2</v>
      </c>
    </row>
    <row r="6" spans="4:14" ht="30" customHeight="1">
      <c r="D6">
        <v>334516</v>
      </c>
      <c r="E6" s="120" t="s">
        <v>24</v>
      </c>
      <c r="F6" s="120"/>
      <c r="G6" s="120"/>
      <c r="H6" s="120"/>
      <c r="L6" s="2">
        <v>6.8000000000000005E-2</v>
      </c>
      <c r="M6" s="2">
        <v>7.9000000000000001E-2</v>
      </c>
      <c r="N6" s="2">
        <v>9.8000000000000004E-2</v>
      </c>
    </row>
    <row r="7" spans="4:14" ht="18.75" customHeight="1">
      <c r="D7">
        <v>335313</v>
      </c>
      <c r="E7" s="120" t="s">
        <v>25</v>
      </c>
      <c r="F7" s="120"/>
      <c r="G7" s="120"/>
      <c r="H7" s="120"/>
      <c r="L7" s="2">
        <v>4.7E-2</v>
      </c>
      <c r="M7" s="2">
        <v>7.3999999999999996E-2</v>
      </c>
      <c r="N7" s="2">
        <v>0.109</v>
      </c>
    </row>
    <row r="8" spans="4:14">
      <c r="D8">
        <v>541330</v>
      </c>
      <c r="E8" s="120" t="s">
        <v>26</v>
      </c>
      <c r="F8" s="120"/>
      <c r="G8" s="120"/>
      <c r="H8" s="120"/>
      <c r="J8" s="2">
        <v>4.8000000000000001E-2</v>
      </c>
      <c r="K8" s="2">
        <v>4.7E-2</v>
      </c>
      <c r="L8" s="2">
        <v>5.3999999999999999E-2</v>
      </c>
      <c r="M8" s="2">
        <v>5.8999999999999997E-2</v>
      </c>
      <c r="N8" s="2">
        <v>4.8000000000000001E-2</v>
      </c>
    </row>
    <row r="9" spans="4:14">
      <c r="D9">
        <v>541511</v>
      </c>
      <c r="E9" s="120" t="s">
        <v>27</v>
      </c>
      <c r="F9" s="120"/>
      <c r="G9" s="120"/>
      <c r="H9" s="120"/>
      <c r="J9" s="2">
        <v>6.2E-2</v>
      </c>
      <c r="K9" s="2">
        <v>6.4000000000000001E-2</v>
      </c>
      <c r="L9" s="2">
        <v>6.9000000000000006E-2</v>
      </c>
      <c r="M9" s="2">
        <v>0.08</v>
      </c>
      <c r="N9" s="2">
        <v>8.2000000000000003E-2</v>
      </c>
    </row>
    <row r="10" spans="4:14">
      <c r="D10">
        <v>541512</v>
      </c>
      <c r="E10" s="120" t="s">
        <v>28</v>
      </c>
      <c r="F10" s="120"/>
      <c r="G10" s="120"/>
      <c r="H10" s="120"/>
      <c r="J10" s="2">
        <v>5.8999999999999997E-2</v>
      </c>
      <c r="K10" s="2">
        <v>3.6999999999999998E-2</v>
      </c>
      <c r="L10" s="2">
        <v>4.7E-2</v>
      </c>
      <c r="M10" s="2">
        <v>6.2E-2</v>
      </c>
      <c r="N10" s="2">
        <v>5.7000000000000002E-2</v>
      </c>
    </row>
    <row r="11" spans="4:14">
      <c r="D11">
        <v>541690</v>
      </c>
      <c r="E11" s="120" t="s">
        <v>29</v>
      </c>
      <c r="F11" s="120"/>
      <c r="G11" s="120"/>
      <c r="H11" s="120"/>
      <c r="J11" s="2">
        <v>7.0000000000000007E-2</v>
      </c>
      <c r="K11" s="2">
        <v>2.4E-2</v>
      </c>
      <c r="L11" s="2">
        <v>0.11799999999999999</v>
      </c>
      <c r="M11" s="2">
        <v>5.5E-2</v>
      </c>
      <c r="N11" s="2">
        <v>7.4999999999999997E-2</v>
      </c>
    </row>
  </sheetData>
  <sheetCalcPr fullCalcOnLoad="1"/>
  <mergeCells count="9">
    <mergeCell ref="E11:H11"/>
    <mergeCell ref="E5:H5"/>
    <mergeCell ref="E8:H8"/>
    <mergeCell ref="E3:H3"/>
    <mergeCell ref="E4:H4"/>
    <mergeCell ref="E6:H6"/>
    <mergeCell ref="E7:H7"/>
    <mergeCell ref="E9:H9"/>
    <mergeCell ref="E10:H10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117"/>
  <sheetViews>
    <sheetView workbookViewId="0">
      <selection activeCell="D8" sqref="D8"/>
    </sheetView>
  </sheetViews>
  <sheetFormatPr baseColWidth="10" defaultColWidth="8.6640625" defaultRowHeight="15"/>
  <cols>
    <col min="2" max="2" width="20.33203125" bestFit="1" customWidth="1"/>
    <col min="3" max="3" width="14.6640625" bestFit="1" customWidth="1"/>
    <col min="4" max="4" width="18.6640625" bestFit="1" customWidth="1"/>
    <col min="5" max="6" width="0" hidden="1" customWidth="1"/>
    <col min="7" max="7" width="13.6640625" hidden="1" customWidth="1"/>
    <col min="8" max="8" width="14.33203125" hidden="1" customWidth="1"/>
    <col min="9" max="9" width="0" hidden="1" customWidth="1"/>
    <col min="12" max="12" width="10" bestFit="1" customWidth="1"/>
  </cols>
  <sheetData>
    <row r="1" spans="1:18">
      <c r="A1" t="s">
        <v>94</v>
      </c>
      <c r="C1" t="s">
        <v>95</v>
      </c>
      <c r="K1" t="s">
        <v>97</v>
      </c>
    </row>
    <row r="2" spans="1:18">
      <c r="C2" t="s">
        <v>96</v>
      </c>
      <c r="K2" t="s">
        <v>98</v>
      </c>
      <c r="R2" s="4" t="s">
        <v>99</v>
      </c>
    </row>
    <row r="3" spans="1:18">
      <c r="K3" t="s">
        <v>102</v>
      </c>
    </row>
    <row r="6" spans="1:18" ht="58.5" customHeight="1">
      <c r="C6" s="121" t="s">
        <v>0</v>
      </c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</row>
    <row r="11" spans="1:18">
      <c r="B11" t="s">
        <v>1</v>
      </c>
      <c r="C11" s="3">
        <v>0.15</v>
      </c>
    </row>
    <row r="12" spans="1:18">
      <c r="B12" t="s">
        <v>4</v>
      </c>
    </row>
    <row r="14" spans="1:18">
      <c r="C14" t="s">
        <v>105</v>
      </c>
      <c r="D14" t="s">
        <v>2</v>
      </c>
      <c r="J14" t="s">
        <v>3</v>
      </c>
    </row>
    <row r="15" spans="1:18">
      <c r="C15">
        <v>1</v>
      </c>
      <c r="D15" s="7">
        <f t="shared" ref="D15:D24" si="0">1/(1+C$11/12)^((C15*12)-6)</f>
        <v>0.92817487599295534</v>
      </c>
      <c r="J15">
        <f t="shared" ref="J15:J24" si="1">1/(1+C$11)^C15</f>
        <v>0.86956521739130443</v>
      </c>
      <c r="L15" s="5"/>
      <c r="M15" s="5"/>
    </row>
    <row r="16" spans="1:18" hidden="1">
      <c r="C16">
        <v>2</v>
      </c>
      <c r="D16" s="7">
        <f t="shared" si="0"/>
        <v>0.79963063836590986</v>
      </c>
      <c r="J16">
        <f t="shared" si="1"/>
        <v>0.7561436672967865</v>
      </c>
    </row>
    <row r="17" spans="3:13" hidden="1">
      <c r="C17">
        <v>3</v>
      </c>
      <c r="D17" s="7">
        <f t="shared" si="0"/>
        <v>0.68888867211519489</v>
      </c>
      <c r="J17">
        <f t="shared" si="1"/>
        <v>0.65751623243198831</v>
      </c>
    </row>
    <row r="18" spans="3:13" hidden="1">
      <c r="C18">
        <v>4</v>
      </c>
      <c r="D18" s="7">
        <f t="shared" si="0"/>
        <v>0.59348351576227998</v>
      </c>
      <c r="J18">
        <f t="shared" si="1"/>
        <v>0.57175324559303342</v>
      </c>
    </row>
    <row r="19" spans="3:13" hidden="1">
      <c r="C19">
        <v>5</v>
      </c>
      <c r="D19" s="7">
        <f t="shared" si="0"/>
        <v>0.5112911530393961</v>
      </c>
      <c r="J19">
        <f t="shared" si="1"/>
        <v>0.49717673529828987</v>
      </c>
    </row>
    <row r="20" spans="3:13" hidden="1">
      <c r="C20">
        <v>6</v>
      </c>
      <c r="D20" s="7">
        <f t="shared" si="0"/>
        <v>0.44048172566441834</v>
      </c>
      <c r="J20">
        <f t="shared" si="1"/>
        <v>0.43232759591155645</v>
      </c>
    </row>
    <row r="21" spans="3:13">
      <c r="C21">
        <v>7</v>
      </c>
      <c r="D21" s="7">
        <f t="shared" si="0"/>
        <v>0.3794787949897383</v>
      </c>
      <c r="J21">
        <f t="shared" si="1"/>
        <v>0.37593703992309269</v>
      </c>
      <c r="L21" s="3"/>
      <c r="M21" s="6"/>
    </row>
    <row r="22" spans="3:13" hidden="1">
      <c r="C22">
        <v>8</v>
      </c>
      <c r="D22" s="7">
        <f t="shared" si="0"/>
        <v>0.32692424556239957</v>
      </c>
      <c r="J22">
        <f t="shared" si="1"/>
        <v>0.32690177384616753</v>
      </c>
      <c r="L22" s="3"/>
      <c r="M22" s="6"/>
    </row>
    <row r="23" spans="3:13" hidden="1">
      <c r="C23">
        <v>9</v>
      </c>
      <c r="D23" s="7">
        <f t="shared" si="0"/>
        <v>0.28164804923931086</v>
      </c>
      <c r="J23">
        <f t="shared" si="1"/>
        <v>0.28426241204014574</v>
      </c>
      <c r="L23" s="3"/>
      <c r="M23" s="6"/>
    </row>
    <row r="24" spans="3:13" hidden="1">
      <c r="C24">
        <v>10</v>
      </c>
      <c r="D24" s="7">
        <f t="shared" si="0"/>
        <v>0.24264221671246003</v>
      </c>
      <c r="J24">
        <f t="shared" si="1"/>
        <v>0.24718470612186585</v>
      </c>
      <c r="L24" s="3"/>
      <c r="M24" s="6"/>
    </row>
    <row r="25" spans="3:13">
      <c r="L25" s="3"/>
      <c r="M25" s="6"/>
    </row>
    <row r="26" spans="3:13">
      <c r="E26" s="3"/>
      <c r="F26" s="3"/>
      <c r="H26" s="3"/>
      <c r="J26" s="6"/>
      <c r="K26" s="3"/>
      <c r="L26" s="3"/>
      <c r="M26" s="6"/>
    </row>
    <row r="27" spans="3:13" hidden="1">
      <c r="E27" s="3"/>
      <c r="F27" s="3"/>
      <c r="H27" s="3"/>
      <c r="J27" s="6"/>
      <c r="K27" s="3"/>
      <c r="L27" s="3"/>
      <c r="M27" s="6"/>
    </row>
    <row r="28" spans="3:13">
      <c r="E28" s="3"/>
      <c r="F28" s="3"/>
      <c r="H28" s="3"/>
      <c r="J28" s="6"/>
      <c r="K28" s="3"/>
      <c r="L28" s="3"/>
      <c r="M28" s="6"/>
    </row>
    <row r="29" spans="3:13">
      <c r="E29" s="3"/>
      <c r="F29" s="3"/>
      <c r="H29" s="3"/>
      <c r="J29" s="6"/>
      <c r="K29" s="3"/>
      <c r="L29" s="3"/>
      <c r="M29" s="6"/>
    </row>
    <row r="30" spans="3:13">
      <c r="E30" s="3"/>
      <c r="F30" s="3"/>
      <c r="H30" s="3"/>
      <c r="J30" s="6"/>
      <c r="K30" s="3"/>
      <c r="L30" s="3"/>
      <c r="M30" s="6"/>
    </row>
    <row r="31" spans="3:13">
      <c r="E31" s="3"/>
      <c r="F31" s="3"/>
      <c r="H31" s="3"/>
      <c r="J31" s="6"/>
      <c r="K31" s="3"/>
      <c r="L31" s="3"/>
      <c r="M31" s="6"/>
    </row>
    <row r="32" spans="3:13">
      <c r="E32" s="3"/>
      <c r="F32" s="3"/>
      <c r="H32" s="3"/>
      <c r="J32" s="6"/>
      <c r="K32" s="3"/>
      <c r="L32" s="3"/>
      <c r="M32" s="6"/>
    </row>
    <row r="33" spans="5:13">
      <c r="E33" s="3"/>
      <c r="F33" s="3"/>
      <c r="H33" s="3"/>
      <c r="J33" s="6"/>
      <c r="K33" s="3"/>
      <c r="L33" s="3"/>
      <c r="M33" s="6"/>
    </row>
    <row r="34" spans="5:13" hidden="1">
      <c r="E34" s="3"/>
      <c r="F34" s="3"/>
      <c r="H34" s="3"/>
      <c r="J34" s="6"/>
      <c r="K34" s="3"/>
      <c r="L34" s="3"/>
      <c r="M34" s="6"/>
    </row>
    <row r="35" spans="5:13">
      <c r="E35" s="3"/>
      <c r="F35" s="3"/>
      <c r="H35" s="3"/>
      <c r="J35" s="6"/>
      <c r="K35" s="3"/>
      <c r="L35" s="3"/>
      <c r="M35" s="6"/>
    </row>
    <row r="36" spans="5:13">
      <c r="E36" s="3"/>
      <c r="F36" s="3"/>
      <c r="H36" s="3"/>
      <c r="J36" s="6"/>
      <c r="K36" s="3"/>
      <c r="L36" s="3"/>
      <c r="M36" s="6"/>
    </row>
    <row r="37" spans="5:13">
      <c r="E37" s="3"/>
      <c r="F37" s="3"/>
      <c r="H37" s="3"/>
      <c r="J37" s="6"/>
      <c r="K37" s="3"/>
      <c r="L37" s="3"/>
      <c r="M37" s="6"/>
    </row>
    <row r="38" spans="5:13">
      <c r="E38" s="3"/>
      <c r="F38" s="3"/>
      <c r="H38" s="3"/>
      <c r="J38" s="6"/>
      <c r="K38" s="3"/>
      <c r="L38" s="3"/>
      <c r="M38" s="6"/>
    </row>
    <row r="39" spans="5:13" hidden="1">
      <c r="E39" s="3"/>
      <c r="F39" s="3"/>
      <c r="H39" s="3"/>
      <c r="J39" s="6"/>
      <c r="K39" s="3"/>
      <c r="L39" s="3"/>
      <c r="M39" s="6"/>
    </row>
    <row r="40" spans="5:13" hidden="1">
      <c r="E40" s="3"/>
      <c r="F40" s="3"/>
      <c r="H40" s="3"/>
      <c r="J40" s="6"/>
      <c r="K40" s="3"/>
      <c r="L40" s="3"/>
      <c r="M40" s="6"/>
    </row>
    <row r="41" spans="5:13">
      <c r="E41" s="3"/>
      <c r="F41" s="3"/>
      <c r="H41" s="3"/>
      <c r="J41" s="6"/>
      <c r="K41" s="3"/>
      <c r="L41" s="3"/>
      <c r="M41" s="6"/>
    </row>
    <row r="42" spans="5:13">
      <c r="E42" s="3"/>
      <c r="F42" s="3"/>
      <c r="H42" s="3"/>
      <c r="J42" s="6"/>
      <c r="K42" s="3"/>
      <c r="L42" s="3"/>
      <c r="M42" s="6"/>
    </row>
    <row r="43" spans="5:13">
      <c r="E43" s="3"/>
      <c r="F43" s="3"/>
      <c r="H43" s="3"/>
      <c r="J43" s="6"/>
      <c r="K43" s="3"/>
      <c r="L43" s="3"/>
      <c r="M43" s="6"/>
    </row>
    <row r="44" spans="5:13" hidden="1">
      <c r="E44" s="3"/>
      <c r="F44" s="3"/>
      <c r="H44" s="3"/>
      <c r="J44" s="6"/>
      <c r="K44" s="3"/>
      <c r="L44" s="3"/>
      <c r="M44" s="6"/>
    </row>
    <row r="45" spans="5:13" hidden="1">
      <c r="E45" s="3"/>
      <c r="F45" s="3"/>
      <c r="H45" s="3"/>
      <c r="J45" s="6"/>
      <c r="K45" s="3"/>
      <c r="L45" s="3"/>
      <c r="M45" s="6"/>
    </row>
    <row r="46" spans="5:13">
      <c r="E46" s="3"/>
      <c r="F46" s="3"/>
      <c r="H46" s="3"/>
      <c r="J46" s="6"/>
      <c r="K46" s="3"/>
      <c r="L46" s="3"/>
      <c r="M46" s="6"/>
    </row>
    <row r="47" spans="5:13" hidden="1">
      <c r="E47" s="3"/>
      <c r="F47" s="3"/>
      <c r="H47" s="3"/>
      <c r="J47" s="6"/>
      <c r="K47" s="3"/>
      <c r="L47" s="3"/>
      <c r="M47" s="6"/>
    </row>
    <row r="48" spans="5:13" hidden="1">
      <c r="E48" s="3"/>
      <c r="F48" s="3"/>
      <c r="H48" s="3"/>
      <c r="J48" s="6"/>
      <c r="K48" s="3"/>
      <c r="L48" s="3"/>
      <c r="M48" s="6"/>
    </row>
    <row r="49" spans="5:13">
      <c r="E49" s="3"/>
      <c r="F49" s="3"/>
      <c r="H49" s="3"/>
      <c r="J49" s="6"/>
      <c r="K49" s="3"/>
      <c r="L49" s="3"/>
      <c r="M49" s="6"/>
    </row>
    <row r="50" spans="5:13" hidden="1">
      <c r="E50" s="3"/>
      <c r="F50" s="3"/>
      <c r="H50" s="3"/>
      <c r="J50" s="6"/>
      <c r="K50" s="3"/>
      <c r="L50" s="3"/>
      <c r="M50" s="6"/>
    </row>
    <row r="51" spans="5:13" hidden="1">
      <c r="E51" s="3"/>
      <c r="F51" s="3"/>
      <c r="H51" s="3"/>
      <c r="J51" s="6"/>
      <c r="K51" s="3"/>
      <c r="L51" s="3"/>
      <c r="M51" s="6"/>
    </row>
    <row r="52" spans="5:13">
      <c r="E52" s="3"/>
      <c r="F52" s="3"/>
      <c r="H52" s="3"/>
      <c r="J52" s="6"/>
      <c r="K52" s="3"/>
      <c r="L52" s="3"/>
      <c r="M52" s="6"/>
    </row>
    <row r="53" spans="5:13">
      <c r="E53" s="3"/>
      <c r="F53" s="3"/>
      <c r="H53" s="3"/>
      <c r="J53" s="6"/>
      <c r="K53" s="3"/>
      <c r="L53" s="3"/>
      <c r="M53" s="6"/>
    </row>
    <row r="54" spans="5:13">
      <c r="E54" s="3"/>
      <c r="F54" s="3"/>
      <c r="H54" s="3"/>
      <c r="J54" s="6"/>
      <c r="K54" s="3"/>
      <c r="L54" s="3"/>
      <c r="M54" s="6"/>
    </row>
    <row r="55" spans="5:13" hidden="1">
      <c r="E55" s="3"/>
      <c r="F55" s="3"/>
      <c r="H55" s="3"/>
      <c r="J55" s="6"/>
      <c r="K55" s="3"/>
      <c r="L55" s="3"/>
      <c r="M55" s="6"/>
    </row>
    <row r="56" spans="5:13" hidden="1">
      <c r="E56" s="3"/>
      <c r="F56" s="3"/>
      <c r="H56" s="3"/>
      <c r="J56" s="6"/>
      <c r="K56" s="3"/>
      <c r="L56" s="3"/>
      <c r="M56" s="6"/>
    </row>
    <row r="57" spans="5:13" hidden="1">
      <c r="E57" s="3"/>
      <c r="F57" s="3"/>
      <c r="H57" s="3"/>
      <c r="J57" s="6"/>
      <c r="K57" s="3"/>
      <c r="L57" s="3"/>
      <c r="M57" s="6"/>
    </row>
    <row r="58" spans="5:13">
      <c r="E58" s="3"/>
      <c r="F58" s="3"/>
      <c r="H58" s="3"/>
      <c r="J58" s="6"/>
      <c r="K58" s="3"/>
      <c r="L58" s="3"/>
      <c r="M58" s="6"/>
    </row>
    <row r="59" spans="5:13">
      <c r="E59" s="3"/>
      <c r="F59" s="3"/>
      <c r="H59" s="3"/>
      <c r="J59" s="6"/>
      <c r="K59" s="3"/>
      <c r="L59" s="3"/>
      <c r="M59" s="6"/>
    </row>
    <row r="60" spans="5:13" hidden="1">
      <c r="E60" s="3"/>
      <c r="F60" s="3"/>
      <c r="H60" s="3"/>
      <c r="J60" s="6"/>
      <c r="K60" s="3"/>
      <c r="L60" s="3"/>
      <c r="M60" s="6"/>
    </row>
    <row r="61" spans="5:13" hidden="1">
      <c r="E61" s="3"/>
      <c r="F61" s="3"/>
      <c r="H61" s="3"/>
      <c r="J61" s="6"/>
      <c r="K61" s="3"/>
      <c r="L61" s="3"/>
      <c r="M61" s="6"/>
    </row>
    <row r="62" spans="5:13">
      <c r="E62" s="3"/>
      <c r="F62" s="3"/>
      <c r="H62" s="3"/>
      <c r="J62" s="6"/>
      <c r="K62" s="3"/>
      <c r="L62" s="3"/>
      <c r="M62" s="6"/>
    </row>
    <row r="63" spans="5:13">
      <c r="E63" s="3"/>
      <c r="F63" s="3"/>
      <c r="H63" s="3"/>
      <c r="J63" s="6"/>
      <c r="K63" s="3"/>
      <c r="L63" s="3"/>
      <c r="M63" s="6"/>
    </row>
    <row r="64" spans="5:13">
      <c r="E64" s="3"/>
      <c r="F64" s="3"/>
      <c r="H64" s="3"/>
      <c r="J64" s="6"/>
      <c r="K64" s="3"/>
      <c r="L64" s="3"/>
      <c r="M64" s="6"/>
    </row>
    <row r="65" spans="5:13">
      <c r="E65" s="3"/>
      <c r="F65" s="3"/>
      <c r="H65" s="3"/>
      <c r="J65" s="6"/>
      <c r="K65" s="3"/>
      <c r="L65" s="3"/>
      <c r="M65" s="6"/>
    </row>
    <row r="66" spans="5:13">
      <c r="E66" s="3"/>
      <c r="F66" s="3"/>
      <c r="H66" s="3"/>
      <c r="J66" s="6"/>
      <c r="K66" s="3"/>
      <c r="L66" s="3"/>
      <c r="M66" s="6"/>
    </row>
    <row r="67" spans="5:13">
      <c r="E67" s="3"/>
      <c r="F67" s="3"/>
      <c r="H67" s="3"/>
      <c r="J67" s="6"/>
      <c r="K67" s="3"/>
      <c r="L67" s="3"/>
      <c r="M67" s="6"/>
    </row>
    <row r="68" spans="5:13">
      <c r="E68" s="3"/>
      <c r="F68" s="3"/>
      <c r="H68" s="3"/>
      <c r="J68" s="6"/>
      <c r="K68" s="3"/>
      <c r="L68" s="3"/>
      <c r="M68" s="6"/>
    </row>
    <row r="69" spans="5:13">
      <c r="E69" s="3"/>
      <c r="F69" s="3"/>
      <c r="H69" s="3"/>
      <c r="J69" s="6"/>
      <c r="K69" s="3"/>
      <c r="L69" s="3"/>
      <c r="M69" s="6"/>
    </row>
    <row r="70" spans="5:13">
      <c r="E70" s="3"/>
      <c r="F70" s="3"/>
      <c r="H70" s="3"/>
      <c r="J70" s="6"/>
      <c r="K70" s="3"/>
      <c r="L70" s="3"/>
      <c r="M70" s="6"/>
    </row>
    <row r="71" spans="5:13">
      <c r="E71" s="3"/>
      <c r="F71" s="3"/>
      <c r="H71" s="3"/>
      <c r="J71" s="6"/>
      <c r="K71" s="3"/>
      <c r="L71" s="3"/>
      <c r="M71" s="6"/>
    </row>
    <row r="72" spans="5:13">
      <c r="E72" s="3"/>
      <c r="F72" s="3"/>
      <c r="H72" s="3"/>
      <c r="J72" s="6"/>
      <c r="K72" s="3"/>
      <c r="L72" s="3"/>
      <c r="M72" s="6"/>
    </row>
    <row r="73" spans="5:13" hidden="1">
      <c r="E73" s="3"/>
      <c r="F73" s="3"/>
      <c r="H73" s="3"/>
      <c r="J73" s="6"/>
      <c r="K73" s="3"/>
      <c r="L73" s="3"/>
      <c r="M73" s="6"/>
    </row>
    <row r="74" spans="5:13" hidden="1">
      <c r="E74" s="3"/>
      <c r="F74" s="3"/>
      <c r="H74" s="3"/>
      <c r="J74" s="6"/>
      <c r="K74" s="3"/>
      <c r="L74" s="3"/>
      <c r="M74" s="6"/>
    </row>
    <row r="75" spans="5:13">
      <c r="E75" s="3"/>
      <c r="F75" s="3"/>
      <c r="H75" s="3"/>
      <c r="J75" s="6"/>
      <c r="K75" s="3"/>
      <c r="L75" s="3"/>
      <c r="M75" s="6"/>
    </row>
    <row r="76" spans="5:13">
      <c r="E76" s="3"/>
      <c r="F76" s="3"/>
      <c r="H76" s="3"/>
      <c r="J76" s="6"/>
      <c r="K76" s="3"/>
      <c r="L76" s="3"/>
      <c r="M76" s="6"/>
    </row>
    <row r="77" spans="5:13" hidden="1">
      <c r="E77" s="3"/>
      <c r="F77" s="3"/>
      <c r="H77" s="3"/>
      <c r="J77" s="6"/>
      <c r="K77" s="3"/>
      <c r="L77" s="3"/>
      <c r="M77" s="6"/>
    </row>
    <row r="78" spans="5:13" hidden="1">
      <c r="E78" s="3"/>
      <c r="F78" s="3"/>
      <c r="H78" s="3"/>
      <c r="J78" s="6"/>
      <c r="K78" s="3"/>
      <c r="L78" s="3"/>
      <c r="M78" s="6"/>
    </row>
    <row r="79" spans="5:13">
      <c r="E79" s="3"/>
      <c r="F79" s="3"/>
      <c r="H79" s="3"/>
      <c r="J79" s="6"/>
      <c r="K79" s="3"/>
      <c r="L79" s="3"/>
      <c r="M79" s="6"/>
    </row>
    <row r="80" spans="5:13">
      <c r="E80" s="3"/>
      <c r="F80" s="3"/>
      <c r="H80" s="3"/>
      <c r="J80" s="6"/>
      <c r="K80" s="3"/>
      <c r="L80" s="3"/>
      <c r="M80" s="6"/>
    </row>
    <row r="81" spans="5:13" hidden="1">
      <c r="E81" s="3"/>
      <c r="F81" s="3"/>
      <c r="H81" s="3"/>
      <c r="J81" s="6"/>
      <c r="K81" s="3"/>
      <c r="L81" s="3"/>
      <c r="M81" s="6"/>
    </row>
    <row r="82" spans="5:13">
      <c r="E82" s="3"/>
      <c r="F82" s="3"/>
      <c r="H82" s="3"/>
      <c r="J82" s="6"/>
      <c r="K82" s="3"/>
      <c r="L82" s="3"/>
      <c r="M82" s="6"/>
    </row>
    <row r="83" spans="5:13">
      <c r="E83" s="3"/>
      <c r="F83" s="3"/>
      <c r="H83" s="3"/>
      <c r="J83" s="6"/>
      <c r="K83" s="3"/>
      <c r="L83" s="3"/>
      <c r="M83" s="6"/>
    </row>
    <row r="84" spans="5:13">
      <c r="E84" s="3"/>
      <c r="F84" s="3"/>
      <c r="H84" s="3"/>
      <c r="J84" s="6"/>
      <c r="K84" s="3"/>
      <c r="L84" s="3"/>
      <c r="M84" s="6"/>
    </row>
    <row r="85" spans="5:13">
      <c r="E85" s="3"/>
      <c r="F85" s="3"/>
      <c r="H85" s="3"/>
      <c r="J85" s="6"/>
      <c r="K85" s="3"/>
      <c r="L85" s="3"/>
      <c r="M85" s="6"/>
    </row>
    <row r="86" spans="5:13" hidden="1">
      <c r="E86" s="3"/>
      <c r="F86" s="3"/>
      <c r="H86" s="3"/>
      <c r="J86" s="6"/>
      <c r="K86" s="3"/>
      <c r="L86" s="3"/>
      <c r="M86" s="6"/>
    </row>
    <row r="87" spans="5:13" hidden="1">
      <c r="E87" s="3"/>
      <c r="F87" s="3"/>
      <c r="H87" s="3"/>
      <c r="J87" s="6"/>
      <c r="K87" s="3"/>
      <c r="L87" s="3"/>
      <c r="M87" s="6"/>
    </row>
    <row r="88" spans="5:13" hidden="1">
      <c r="E88" s="3"/>
      <c r="F88" s="3"/>
      <c r="H88" s="3"/>
      <c r="J88" s="6"/>
      <c r="K88" s="3"/>
      <c r="L88" s="3"/>
      <c r="M88" s="6"/>
    </row>
    <row r="89" spans="5:13" hidden="1">
      <c r="E89" s="3"/>
      <c r="F89" s="3"/>
      <c r="H89" s="3"/>
      <c r="J89" s="6"/>
      <c r="K89" s="3"/>
      <c r="L89" s="3"/>
      <c r="M89" s="6"/>
    </row>
    <row r="90" spans="5:13" hidden="1">
      <c r="E90" s="3"/>
      <c r="F90" s="3"/>
      <c r="H90" s="3"/>
      <c r="J90" s="6"/>
      <c r="K90" s="3"/>
      <c r="L90" s="3"/>
      <c r="M90" s="6"/>
    </row>
    <row r="91" spans="5:13" hidden="1">
      <c r="E91" s="3"/>
      <c r="F91" s="3"/>
      <c r="H91" s="3"/>
      <c r="J91" s="6"/>
      <c r="K91" s="3"/>
      <c r="L91" s="3"/>
      <c r="M91" s="6"/>
    </row>
    <row r="92" spans="5:13" hidden="1">
      <c r="E92" s="3"/>
      <c r="F92" s="3"/>
      <c r="H92" s="3"/>
      <c r="J92" s="6"/>
      <c r="K92" s="3"/>
      <c r="L92" s="3"/>
      <c r="M92" s="6"/>
    </row>
    <row r="93" spans="5:13" hidden="1">
      <c r="E93" s="3"/>
      <c r="F93" s="3"/>
      <c r="H93" s="3"/>
      <c r="J93" s="6"/>
      <c r="K93" s="3"/>
      <c r="L93" s="3"/>
      <c r="M93" s="6"/>
    </row>
    <row r="94" spans="5:13" hidden="1">
      <c r="E94" s="3"/>
      <c r="F94" s="3"/>
      <c r="H94" s="3"/>
      <c r="J94" s="6"/>
      <c r="K94" s="3"/>
      <c r="L94" s="3"/>
      <c r="M94" s="6"/>
    </row>
    <row r="95" spans="5:13" hidden="1">
      <c r="E95" s="3"/>
      <c r="F95" s="3"/>
      <c r="H95" s="3"/>
      <c r="J95" s="6"/>
      <c r="K95" s="3"/>
      <c r="L95" s="3"/>
      <c r="M95" s="6"/>
    </row>
    <row r="96" spans="5:13" hidden="1">
      <c r="E96" s="3"/>
      <c r="F96" s="3"/>
      <c r="H96" s="3"/>
      <c r="J96" s="6"/>
      <c r="K96" s="3"/>
      <c r="L96" s="3"/>
      <c r="M96" s="6"/>
    </row>
    <row r="97" spans="5:13" hidden="1">
      <c r="E97" s="3"/>
      <c r="F97" s="3"/>
      <c r="H97" s="3"/>
      <c r="J97" s="6"/>
      <c r="K97" s="3"/>
      <c r="L97" s="3"/>
      <c r="M97" s="6"/>
    </row>
    <row r="98" spans="5:13" hidden="1">
      <c r="E98" s="3"/>
      <c r="F98" s="3"/>
      <c r="H98" s="3"/>
      <c r="J98" s="6"/>
      <c r="K98" s="3"/>
      <c r="L98" s="3"/>
      <c r="M98" s="6"/>
    </row>
    <row r="99" spans="5:13" hidden="1">
      <c r="E99" s="3"/>
      <c r="F99" s="3"/>
      <c r="H99" s="3"/>
      <c r="J99" s="6"/>
      <c r="K99" s="3"/>
      <c r="L99" s="3"/>
      <c r="M99" s="6"/>
    </row>
    <row r="100" spans="5:13" hidden="1">
      <c r="E100" s="3"/>
      <c r="F100" s="3"/>
      <c r="H100" s="3"/>
      <c r="J100" s="6"/>
      <c r="K100" s="3"/>
      <c r="L100" s="3"/>
      <c r="M100" s="6"/>
    </row>
    <row r="101" spans="5:13">
      <c r="E101" s="3"/>
      <c r="F101" s="3"/>
      <c r="H101" s="3"/>
      <c r="J101" s="6"/>
      <c r="K101" s="3"/>
      <c r="L101" s="3"/>
      <c r="M101" s="6"/>
    </row>
    <row r="102" spans="5:13">
      <c r="E102" s="3"/>
      <c r="F102" s="3"/>
      <c r="H102" s="3"/>
      <c r="J102" s="6"/>
      <c r="K102" s="3"/>
      <c r="L102" s="3"/>
      <c r="M102" s="6"/>
    </row>
    <row r="103" spans="5:13" hidden="1">
      <c r="E103" s="3"/>
      <c r="F103" s="3"/>
      <c r="H103" s="3"/>
      <c r="J103" s="6"/>
      <c r="K103" s="3"/>
      <c r="L103" s="3"/>
      <c r="M103" s="6"/>
    </row>
    <row r="104" spans="5:13">
      <c r="E104" s="3"/>
      <c r="F104" s="3"/>
      <c r="H104" s="3"/>
      <c r="J104" s="6"/>
      <c r="K104" s="3"/>
      <c r="L104" s="3"/>
      <c r="M104" s="6"/>
    </row>
    <row r="105" spans="5:13">
      <c r="E105" s="3"/>
      <c r="F105" s="3"/>
      <c r="H105" s="3"/>
      <c r="J105" s="6"/>
      <c r="K105" s="3"/>
      <c r="L105" s="3"/>
      <c r="M105" s="6"/>
    </row>
    <row r="106" spans="5:13">
      <c r="E106" s="3"/>
      <c r="F106" s="3"/>
      <c r="H106" s="3"/>
      <c r="J106" s="6"/>
      <c r="K106" s="3"/>
      <c r="L106" s="3"/>
      <c r="M106" s="6"/>
    </row>
    <row r="107" spans="5:13">
      <c r="E107" s="3"/>
      <c r="F107" s="3"/>
      <c r="H107" s="3"/>
      <c r="J107" s="6"/>
      <c r="K107" s="3"/>
      <c r="L107" s="3"/>
      <c r="M107" s="6"/>
    </row>
    <row r="108" spans="5:13" hidden="1">
      <c r="E108" s="3"/>
      <c r="F108" s="3"/>
      <c r="H108" s="3"/>
      <c r="J108" s="6"/>
      <c r="K108" s="3"/>
      <c r="L108" s="3"/>
      <c r="M108" s="6"/>
    </row>
    <row r="109" spans="5:13" hidden="1">
      <c r="E109" s="3"/>
      <c r="F109" s="3"/>
      <c r="H109" s="3"/>
      <c r="J109" s="6"/>
      <c r="K109" s="3"/>
      <c r="L109" s="3"/>
      <c r="M109" s="6"/>
    </row>
    <row r="110" spans="5:13" hidden="1">
      <c r="E110" s="3"/>
      <c r="F110" s="3"/>
      <c r="H110" s="3"/>
      <c r="J110" s="6"/>
      <c r="K110" s="3"/>
      <c r="L110" s="3"/>
      <c r="M110" s="6"/>
    </row>
    <row r="111" spans="5:13" hidden="1">
      <c r="E111" s="3"/>
      <c r="F111" s="3"/>
      <c r="H111" s="3"/>
      <c r="J111" s="6"/>
      <c r="K111" s="3"/>
      <c r="L111" s="3"/>
      <c r="M111" s="6"/>
    </row>
    <row r="112" spans="5:13" hidden="1">
      <c r="E112" s="3"/>
      <c r="F112" s="3"/>
      <c r="H112" s="3"/>
      <c r="J112" s="6"/>
      <c r="K112" s="3"/>
      <c r="L112" s="3"/>
      <c r="M112" s="6"/>
    </row>
    <row r="113" spans="5:13" hidden="1">
      <c r="E113" s="3"/>
      <c r="F113" s="3"/>
      <c r="H113" s="3"/>
      <c r="J113" s="6"/>
      <c r="K113" s="3"/>
      <c r="L113" s="3"/>
      <c r="M113" s="6"/>
    </row>
    <row r="114" spans="5:13">
      <c r="E114" s="3"/>
      <c r="F114" s="3"/>
      <c r="H114" s="3"/>
      <c r="J114" s="6"/>
      <c r="K114" s="3"/>
      <c r="L114" s="3"/>
      <c r="M114" s="6"/>
    </row>
    <row r="115" spans="5:13">
      <c r="E115" s="3"/>
      <c r="F115" s="3"/>
      <c r="H115" s="3"/>
      <c r="J115" s="6"/>
      <c r="K115" s="3"/>
      <c r="L115" s="3"/>
      <c r="M115" s="6"/>
    </row>
    <row r="117" spans="5:13">
      <c r="M117" s="6"/>
    </row>
  </sheetData>
  <sheetCalcPr fullCalcOnLoad="1"/>
  <mergeCells count="1">
    <mergeCell ref="C6:Q6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2:I40"/>
  <sheetViews>
    <sheetView topLeftCell="A7" workbookViewId="0">
      <selection activeCell="A27" sqref="A27:XFD27"/>
    </sheetView>
  </sheetViews>
  <sheetFormatPr baseColWidth="10" defaultColWidth="8.6640625" defaultRowHeight="15"/>
  <cols>
    <col min="2" max="2" width="20.33203125" bestFit="1" customWidth="1"/>
    <col min="3" max="3" width="14.6640625" bestFit="1" customWidth="1"/>
    <col min="4" max="4" width="8.1640625" bestFit="1" customWidth="1"/>
    <col min="5" max="5" width="11.6640625" bestFit="1" customWidth="1"/>
  </cols>
  <sheetData>
    <row r="2" spans="2:9">
      <c r="I2" t="s">
        <v>95</v>
      </c>
    </row>
    <row r="3" spans="2:9">
      <c r="F3" s="6">
        <v>0.09</v>
      </c>
      <c r="G3" s="6">
        <v>0.02</v>
      </c>
    </row>
    <row r="4" spans="2:9">
      <c r="I4" t="s">
        <v>96</v>
      </c>
    </row>
    <row r="7" spans="2:9" ht="45">
      <c r="B7" t="s">
        <v>93</v>
      </c>
      <c r="C7" t="s">
        <v>47</v>
      </c>
      <c r="D7" t="s">
        <v>49</v>
      </c>
      <c r="E7" t="s">
        <v>48</v>
      </c>
      <c r="F7" s="5" t="s">
        <v>104</v>
      </c>
      <c r="G7" s="5" t="s">
        <v>100</v>
      </c>
      <c r="H7" s="5" t="s">
        <v>101</v>
      </c>
      <c r="I7" s="5" t="s">
        <v>103</v>
      </c>
    </row>
    <row r="8" spans="2:9">
      <c r="B8" t="s">
        <v>88</v>
      </c>
      <c r="C8">
        <v>12</v>
      </c>
      <c r="D8" s="3">
        <v>0.1517</v>
      </c>
      <c r="E8">
        <v>1.79</v>
      </c>
      <c r="F8" s="6">
        <f t="shared" ref="F8:G39" si="0">F$3</f>
        <v>0.09</v>
      </c>
      <c r="G8" s="6">
        <f t="shared" si="0"/>
        <v>0.02</v>
      </c>
      <c r="H8" s="3">
        <f t="shared" ref="H8:H39" si="1">F8-G8</f>
        <v>6.9999999999999993E-2</v>
      </c>
      <c r="I8" s="6">
        <f t="shared" ref="I8:I39" si="2">G8+E8*(F8-G8)</f>
        <v>0.14529999999999998</v>
      </c>
    </row>
    <row r="9" spans="2:9">
      <c r="B9" t="s">
        <v>62</v>
      </c>
      <c r="C9">
        <v>12</v>
      </c>
      <c r="D9" s="3">
        <v>0.2407</v>
      </c>
      <c r="E9">
        <v>1.59</v>
      </c>
      <c r="F9" s="6">
        <f t="shared" si="0"/>
        <v>0.09</v>
      </c>
      <c r="G9" s="6">
        <f t="shared" si="0"/>
        <v>0.02</v>
      </c>
      <c r="H9" s="3">
        <f t="shared" si="1"/>
        <v>6.9999999999999993E-2</v>
      </c>
      <c r="I9" s="6">
        <f t="shared" si="2"/>
        <v>0.1313</v>
      </c>
    </row>
    <row r="10" spans="2:9">
      <c r="B10" t="s">
        <v>67</v>
      </c>
      <c r="C10">
        <v>20</v>
      </c>
      <c r="D10" s="3">
        <v>0.1275</v>
      </c>
      <c r="E10">
        <v>1.53</v>
      </c>
      <c r="F10" s="6">
        <f t="shared" si="0"/>
        <v>0.09</v>
      </c>
      <c r="G10" s="6">
        <f t="shared" si="0"/>
        <v>0.02</v>
      </c>
      <c r="H10" s="3">
        <f t="shared" si="1"/>
        <v>6.9999999999999993E-2</v>
      </c>
      <c r="I10" s="6">
        <f t="shared" si="2"/>
        <v>0.12709999999999999</v>
      </c>
    </row>
    <row r="11" spans="2:9">
      <c r="B11" t="s">
        <v>65</v>
      </c>
      <c r="C11">
        <v>31</v>
      </c>
      <c r="D11" s="3">
        <v>0.21729999999999999</v>
      </c>
      <c r="E11">
        <v>1.51</v>
      </c>
      <c r="F11" s="6">
        <f t="shared" si="0"/>
        <v>0.09</v>
      </c>
      <c r="G11" s="6">
        <f t="shared" si="0"/>
        <v>0.02</v>
      </c>
      <c r="H11" s="3">
        <f t="shared" si="1"/>
        <v>6.9999999999999993E-2</v>
      </c>
      <c r="I11" s="6">
        <f t="shared" si="2"/>
        <v>0.12569999999999998</v>
      </c>
    </row>
    <row r="12" spans="2:9">
      <c r="B12" t="s">
        <v>87</v>
      </c>
      <c r="C12">
        <v>141</v>
      </c>
      <c r="D12" s="3">
        <v>0.1101</v>
      </c>
      <c r="E12">
        <v>1.5</v>
      </c>
      <c r="F12" s="6">
        <f t="shared" si="0"/>
        <v>0.09</v>
      </c>
      <c r="G12" s="6">
        <f t="shared" si="0"/>
        <v>0.02</v>
      </c>
      <c r="H12" s="3">
        <f t="shared" si="1"/>
        <v>6.9999999999999993E-2</v>
      </c>
      <c r="I12" s="6">
        <f t="shared" si="2"/>
        <v>0.12499999999999999</v>
      </c>
    </row>
    <row r="13" spans="2:9">
      <c r="B13" t="s">
        <v>64</v>
      </c>
      <c r="C13">
        <v>16</v>
      </c>
      <c r="D13" s="3">
        <v>0.20899999999999999</v>
      </c>
      <c r="E13">
        <v>1.36</v>
      </c>
      <c r="F13" s="6">
        <f t="shared" si="0"/>
        <v>0.09</v>
      </c>
      <c r="G13" s="6">
        <f t="shared" si="0"/>
        <v>0.02</v>
      </c>
      <c r="H13" s="3">
        <f t="shared" si="1"/>
        <v>6.9999999999999993E-2</v>
      </c>
      <c r="I13" s="6">
        <f t="shared" si="2"/>
        <v>0.1152</v>
      </c>
    </row>
    <row r="14" spans="2:9">
      <c r="B14" t="s">
        <v>81</v>
      </c>
      <c r="C14">
        <v>32</v>
      </c>
      <c r="D14" s="3">
        <v>0.1061</v>
      </c>
      <c r="E14">
        <v>1.36</v>
      </c>
      <c r="F14" s="6">
        <f t="shared" si="0"/>
        <v>0.09</v>
      </c>
      <c r="G14" s="6">
        <f t="shared" si="0"/>
        <v>0.02</v>
      </c>
      <c r="H14" s="3">
        <f t="shared" si="1"/>
        <v>6.9999999999999993E-2</v>
      </c>
      <c r="I14" s="6">
        <f t="shared" si="2"/>
        <v>0.1152</v>
      </c>
    </row>
    <row r="15" spans="2:9">
      <c r="B15" t="s">
        <v>85</v>
      </c>
      <c r="C15">
        <v>93</v>
      </c>
      <c r="D15" s="3">
        <v>8.6599999999999996E-2</v>
      </c>
      <c r="E15">
        <v>1.35</v>
      </c>
      <c r="F15" s="6">
        <f t="shared" si="0"/>
        <v>0.09</v>
      </c>
      <c r="G15" s="6">
        <f t="shared" si="0"/>
        <v>0.02</v>
      </c>
      <c r="H15" s="3">
        <f t="shared" si="1"/>
        <v>6.9999999999999993E-2</v>
      </c>
      <c r="I15" s="6">
        <f t="shared" si="2"/>
        <v>0.1145</v>
      </c>
    </row>
    <row r="16" spans="2:9">
      <c r="B16" t="s">
        <v>83</v>
      </c>
      <c r="C16">
        <v>176</v>
      </c>
      <c r="D16" s="3">
        <v>0.1114</v>
      </c>
      <c r="E16">
        <v>1.34</v>
      </c>
      <c r="F16" s="6">
        <f t="shared" si="0"/>
        <v>0.09</v>
      </c>
      <c r="G16" s="6">
        <f t="shared" si="0"/>
        <v>0.02</v>
      </c>
      <c r="H16" s="3">
        <f t="shared" si="1"/>
        <v>6.9999999999999993E-2</v>
      </c>
      <c r="I16" s="6">
        <f t="shared" si="2"/>
        <v>0.1138</v>
      </c>
    </row>
    <row r="17" spans="2:9">
      <c r="B17" t="s">
        <v>71</v>
      </c>
      <c r="C17">
        <v>68</v>
      </c>
      <c r="D17" s="3">
        <v>0.17019999999999999</v>
      </c>
      <c r="E17">
        <v>1.33</v>
      </c>
      <c r="F17" s="6">
        <f t="shared" si="0"/>
        <v>0.09</v>
      </c>
      <c r="G17" s="6">
        <f t="shared" si="0"/>
        <v>0.02</v>
      </c>
      <c r="H17" s="3">
        <f t="shared" si="1"/>
        <v>6.9999999999999993E-2</v>
      </c>
      <c r="I17" s="6">
        <f t="shared" si="2"/>
        <v>0.11310000000000001</v>
      </c>
    </row>
    <row r="18" spans="2:9">
      <c r="B18" t="s">
        <v>78</v>
      </c>
      <c r="C18">
        <v>29</v>
      </c>
      <c r="D18" s="3">
        <v>0.2198</v>
      </c>
      <c r="E18">
        <v>1.33</v>
      </c>
      <c r="F18" s="6">
        <f t="shared" si="0"/>
        <v>0.09</v>
      </c>
      <c r="G18" s="6">
        <f t="shared" si="0"/>
        <v>0.02</v>
      </c>
      <c r="H18" s="3">
        <f t="shared" si="1"/>
        <v>6.9999999999999993E-2</v>
      </c>
      <c r="I18" s="6">
        <f t="shared" si="2"/>
        <v>0.11310000000000001</v>
      </c>
    </row>
    <row r="19" spans="2:9">
      <c r="B19" t="s">
        <v>66</v>
      </c>
      <c r="C19">
        <v>70</v>
      </c>
      <c r="D19" s="3">
        <v>0.17580000000000001</v>
      </c>
      <c r="E19">
        <v>1.28</v>
      </c>
      <c r="F19" s="6">
        <f t="shared" si="0"/>
        <v>0.09</v>
      </c>
      <c r="G19" s="6">
        <f t="shared" si="0"/>
        <v>0.02</v>
      </c>
      <c r="H19" s="3">
        <f t="shared" si="1"/>
        <v>6.9999999999999993E-2</v>
      </c>
      <c r="I19" s="6">
        <f t="shared" si="2"/>
        <v>0.1096</v>
      </c>
    </row>
    <row r="20" spans="2:9">
      <c r="B20" t="s">
        <v>86</v>
      </c>
      <c r="C20">
        <v>77</v>
      </c>
      <c r="D20" s="3">
        <v>0.1394</v>
      </c>
      <c r="E20">
        <v>1.28</v>
      </c>
      <c r="F20" s="6">
        <f t="shared" si="0"/>
        <v>0.09</v>
      </c>
      <c r="G20" s="6">
        <f t="shared" si="0"/>
        <v>0.02</v>
      </c>
      <c r="H20" s="3">
        <f t="shared" si="1"/>
        <v>6.9999999999999993E-2</v>
      </c>
      <c r="I20" s="6">
        <f t="shared" si="2"/>
        <v>0.1096</v>
      </c>
    </row>
    <row r="21" spans="2:9">
      <c r="B21" t="s">
        <v>76</v>
      </c>
      <c r="C21">
        <v>100</v>
      </c>
      <c r="D21" s="3">
        <v>0.2215</v>
      </c>
      <c r="E21">
        <v>1.2</v>
      </c>
      <c r="F21" s="6">
        <f t="shared" si="0"/>
        <v>0.09</v>
      </c>
      <c r="G21" s="6">
        <f t="shared" si="0"/>
        <v>0.02</v>
      </c>
      <c r="H21" s="3">
        <f t="shared" si="1"/>
        <v>6.9999999999999993E-2</v>
      </c>
      <c r="I21" s="6">
        <f t="shared" si="2"/>
        <v>0.104</v>
      </c>
    </row>
    <row r="22" spans="2:9">
      <c r="B22" t="s">
        <v>82</v>
      </c>
      <c r="C22">
        <v>20</v>
      </c>
      <c r="D22" s="3">
        <v>0.27410000000000001</v>
      </c>
      <c r="E22">
        <v>1.18</v>
      </c>
      <c r="F22" s="6">
        <f t="shared" si="0"/>
        <v>0.09</v>
      </c>
      <c r="G22" s="6">
        <f t="shared" si="0"/>
        <v>0.02</v>
      </c>
      <c r="H22" s="3">
        <f t="shared" si="1"/>
        <v>6.9999999999999993E-2</v>
      </c>
      <c r="I22" s="6">
        <f t="shared" si="2"/>
        <v>0.1026</v>
      </c>
    </row>
    <row r="23" spans="2:9">
      <c r="B23" t="s">
        <v>50</v>
      </c>
      <c r="C23">
        <v>64</v>
      </c>
      <c r="D23" s="3">
        <v>0.2072</v>
      </c>
      <c r="E23">
        <v>1.1000000000000001</v>
      </c>
      <c r="F23" s="6">
        <f t="shared" si="0"/>
        <v>0.09</v>
      </c>
      <c r="G23" s="6">
        <f t="shared" si="0"/>
        <v>0.02</v>
      </c>
      <c r="H23" s="3">
        <f t="shared" si="1"/>
        <v>6.9999999999999993E-2</v>
      </c>
      <c r="I23" s="6">
        <f t="shared" si="2"/>
        <v>9.7000000000000003E-2</v>
      </c>
    </row>
    <row r="24" spans="2:9">
      <c r="B24" t="s">
        <v>74</v>
      </c>
      <c r="C24">
        <v>186</v>
      </c>
      <c r="D24" s="3">
        <v>6.8699999999999997E-2</v>
      </c>
      <c r="E24">
        <v>1.0900000000000001</v>
      </c>
      <c r="F24" s="6">
        <f t="shared" si="0"/>
        <v>0.09</v>
      </c>
      <c r="G24" s="6">
        <f t="shared" si="0"/>
        <v>0.02</v>
      </c>
      <c r="H24" s="3">
        <f t="shared" si="1"/>
        <v>6.9999999999999993E-2</v>
      </c>
      <c r="I24" s="6">
        <f t="shared" si="2"/>
        <v>9.6299999999999997E-2</v>
      </c>
    </row>
    <row r="25" spans="2:9">
      <c r="B25" t="s">
        <v>72</v>
      </c>
      <c r="C25">
        <v>139</v>
      </c>
      <c r="D25" s="3">
        <v>0.1036</v>
      </c>
      <c r="E25">
        <v>1.07</v>
      </c>
      <c r="F25" s="6">
        <f t="shared" si="0"/>
        <v>0.09</v>
      </c>
      <c r="G25" s="6">
        <f t="shared" si="0"/>
        <v>0.02</v>
      </c>
      <c r="H25" s="3">
        <f t="shared" si="1"/>
        <v>6.9999999999999993E-2</v>
      </c>
      <c r="I25" s="6">
        <f t="shared" si="2"/>
        <v>9.4899999999999998E-2</v>
      </c>
    </row>
    <row r="26" spans="2:9">
      <c r="B26" t="s">
        <v>75</v>
      </c>
      <c r="C26">
        <v>60</v>
      </c>
      <c r="D26" s="3">
        <v>0.1915</v>
      </c>
      <c r="E26">
        <v>1.06</v>
      </c>
      <c r="F26" s="6">
        <f t="shared" si="0"/>
        <v>0.09</v>
      </c>
      <c r="G26" s="6">
        <f t="shared" si="0"/>
        <v>0.02</v>
      </c>
      <c r="H26" s="3">
        <f t="shared" si="1"/>
        <v>6.9999999999999993E-2</v>
      </c>
      <c r="I26" s="6">
        <f t="shared" si="2"/>
        <v>9.4200000000000006E-2</v>
      </c>
    </row>
    <row r="27" spans="2:9">
      <c r="B27" t="s">
        <v>68</v>
      </c>
      <c r="C27">
        <v>184</v>
      </c>
      <c r="D27" s="3">
        <v>0.1227</v>
      </c>
      <c r="E27">
        <v>1.04</v>
      </c>
      <c r="F27" s="6">
        <f t="shared" si="0"/>
        <v>0.09</v>
      </c>
      <c r="G27" s="6">
        <f t="shared" si="0"/>
        <v>0.02</v>
      </c>
      <c r="H27" s="3">
        <f t="shared" si="1"/>
        <v>6.9999999999999993E-2</v>
      </c>
      <c r="I27" s="6">
        <f t="shared" si="2"/>
        <v>9.2799999999999994E-2</v>
      </c>
    </row>
    <row r="28" spans="2:9">
      <c r="B28" t="s">
        <v>63</v>
      </c>
      <c r="C28">
        <v>158</v>
      </c>
      <c r="D28" s="3">
        <v>2.4899999999999999E-2</v>
      </c>
      <c r="E28">
        <v>1.03</v>
      </c>
      <c r="F28" s="6">
        <f t="shared" si="0"/>
        <v>0.09</v>
      </c>
      <c r="G28" s="6">
        <f t="shared" si="0"/>
        <v>0.02</v>
      </c>
      <c r="H28" s="3">
        <f t="shared" si="1"/>
        <v>6.9999999999999993E-2</v>
      </c>
      <c r="I28" s="6">
        <f t="shared" si="2"/>
        <v>9.2100000000000001E-2</v>
      </c>
    </row>
    <row r="29" spans="2:9">
      <c r="B29" t="s">
        <v>77</v>
      </c>
      <c r="C29">
        <v>146</v>
      </c>
      <c r="D29" s="3">
        <v>0.1273</v>
      </c>
      <c r="E29">
        <v>1.03</v>
      </c>
      <c r="F29" s="6">
        <f t="shared" si="0"/>
        <v>0.09</v>
      </c>
      <c r="G29" s="6">
        <f t="shared" si="0"/>
        <v>0.02</v>
      </c>
      <c r="H29" s="3">
        <f t="shared" si="1"/>
        <v>6.9999999999999993E-2</v>
      </c>
      <c r="I29" s="6">
        <f t="shared" si="2"/>
        <v>9.2100000000000001E-2</v>
      </c>
    </row>
    <row r="30" spans="2:9">
      <c r="B30" t="s">
        <v>89</v>
      </c>
      <c r="C30">
        <v>99</v>
      </c>
      <c r="D30" s="3">
        <v>0.13159999999999999</v>
      </c>
      <c r="E30">
        <v>1.02</v>
      </c>
      <c r="F30" s="6">
        <f t="shared" si="0"/>
        <v>0.09</v>
      </c>
      <c r="G30" s="6">
        <f t="shared" si="0"/>
        <v>0.02</v>
      </c>
      <c r="H30" s="3">
        <f t="shared" si="1"/>
        <v>6.9999999999999993E-2</v>
      </c>
      <c r="I30" s="6">
        <f t="shared" si="2"/>
        <v>9.1399999999999995E-2</v>
      </c>
    </row>
    <row r="31" spans="2:9">
      <c r="B31" t="s">
        <v>84</v>
      </c>
      <c r="C31">
        <v>27</v>
      </c>
      <c r="D31" s="3">
        <v>6.3700000000000007E-2</v>
      </c>
      <c r="E31">
        <v>0.98</v>
      </c>
      <c r="F31" s="6">
        <f t="shared" si="0"/>
        <v>0.09</v>
      </c>
      <c r="G31" s="6">
        <f t="shared" si="0"/>
        <v>0.02</v>
      </c>
      <c r="H31" s="3">
        <f t="shared" si="1"/>
        <v>6.9999999999999993E-2</v>
      </c>
      <c r="I31" s="6">
        <f t="shared" si="2"/>
        <v>8.8599999999999998E-2</v>
      </c>
    </row>
    <row r="32" spans="2:9">
      <c r="B32" t="s">
        <v>90</v>
      </c>
      <c r="C32">
        <v>74</v>
      </c>
      <c r="D32" s="3">
        <v>0.14219999999999999</v>
      </c>
      <c r="E32">
        <v>0.98</v>
      </c>
      <c r="F32" s="6">
        <f t="shared" si="0"/>
        <v>0.09</v>
      </c>
      <c r="G32" s="6">
        <f t="shared" si="0"/>
        <v>0.02</v>
      </c>
      <c r="H32" s="3">
        <f t="shared" si="1"/>
        <v>6.9999999999999993E-2</v>
      </c>
      <c r="I32" s="6">
        <f t="shared" si="2"/>
        <v>8.8599999999999998E-2</v>
      </c>
    </row>
    <row r="33" spans="2:9">
      <c r="B33" t="s">
        <v>80</v>
      </c>
      <c r="C33">
        <v>13</v>
      </c>
      <c r="D33" s="3">
        <v>0.13700000000000001</v>
      </c>
      <c r="E33">
        <v>0.96</v>
      </c>
      <c r="F33" s="6">
        <f t="shared" si="0"/>
        <v>0.09</v>
      </c>
      <c r="G33" s="6">
        <f t="shared" si="0"/>
        <v>0.02</v>
      </c>
      <c r="H33" s="3">
        <f t="shared" si="1"/>
        <v>6.9999999999999993E-2</v>
      </c>
      <c r="I33" s="6">
        <f t="shared" si="2"/>
        <v>8.72E-2</v>
      </c>
    </row>
    <row r="34" spans="2:9">
      <c r="B34" t="s">
        <v>73</v>
      </c>
      <c r="C34">
        <v>82</v>
      </c>
      <c r="D34" s="3">
        <v>0.1171</v>
      </c>
      <c r="E34">
        <v>0.81</v>
      </c>
      <c r="F34" s="6">
        <f t="shared" si="0"/>
        <v>0.09</v>
      </c>
      <c r="G34" s="6">
        <f t="shared" si="0"/>
        <v>0.02</v>
      </c>
      <c r="H34" s="3">
        <f t="shared" si="1"/>
        <v>6.9999999999999993E-2</v>
      </c>
      <c r="I34" s="6">
        <f t="shared" si="2"/>
        <v>7.6700000000000004E-2</v>
      </c>
    </row>
    <row r="35" spans="2:9">
      <c r="B35" t="s">
        <v>31</v>
      </c>
      <c r="C35">
        <v>21</v>
      </c>
      <c r="D35" s="3">
        <v>0.31819999999999998</v>
      </c>
      <c r="E35">
        <v>0.75</v>
      </c>
      <c r="F35" s="6">
        <f t="shared" si="0"/>
        <v>0.09</v>
      </c>
      <c r="G35" s="6">
        <f t="shared" si="0"/>
        <v>0.02</v>
      </c>
      <c r="H35" s="3">
        <f t="shared" si="1"/>
        <v>6.9999999999999993E-2</v>
      </c>
      <c r="I35" s="6">
        <f t="shared" si="2"/>
        <v>7.2499999999999995E-2</v>
      </c>
    </row>
    <row r="36" spans="2:9">
      <c r="B36" t="s">
        <v>70</v>
      </c>
      <c r="C36">
        <v>14</v>
      </c>
      <c r="D36" s="3">
        <v>0.313</v>
      </c>
      <c r="E36">
        <v>0.75</v>
      </c>
      <c r="F36" s="6">
        <f t="shared" si="0"/>
        <v>0.09</v>
      </c>
      <c r="G36" s="6">
        <f t="shared" si="0"/>
        <v>0.02</v>
      </c>
      <c r="H36" s="3">
        <f t="shared" si="1"/>
        <v>6.9999999999999993E-2</v>
      </c>
      <c r="I36" s="6">
        <f t="shared" si="2"/>
        <v>7.2499999999999995E-2</v>
      </c>
    </row>
    <row r="37" spans="2:9">
      <c r="B37" t="s">
        <v>69</v>
      </c>
      <c r="C37">
        <v>21</v>
      </c>
      <c r="D37" s="3">
        <v>0.33139999999999997</v>
      </c>
      <c r="E37">
        <v>0.7</v>
      </c>
      <c r="F37" s="6">
        <f t="shared" si="0"/>
        <v>0.09</v>
      </c>
      <c r="G37" s="6">
        <f t="shared" si="0"/>
        <v>0.02</v>
      </c>
      <c r="H37" s="3">
        <f t="shared" si="1"/>
        <v>6.9999999999999993E-2</v>
      </c>
      <c r="I37" s="6">
        <f t="shared" si="2"/>
        <v>6.8999999999999992E-2</v>
      </c>
    </row>
    <row r="38" spans="2:9">
      <c r="B38" t="s">
        <v>79</v>
      </c>
      <c r="C38">
        <v>22</v>
      </c>
      <c r="D38" s="3">
        <v>0.30159999999999998</v>
      </c>
      <c r="E38">
        <v>0.66</v>
      </c>
      <c r="F38" s="6">
        <f t="shared" si="0"/>
        <v>0.09</v>
      </c>
      <c r="G38" s="6">
        <f t="shared" si="0"/>
        <v>0.02</v>
      </c>
      <c r="H38" s="3">
        <f t="shared" si="1"/>
        <v>6.9999999999999993E-2</v>
      </c>
      <c r="I38" s="6">
        <f t="shared" si="2"/>
        <v>6.6199999999999995E-2</v>
      </c>
    </row>
    <row r="39" spans="2:9">
      <c r="B39" t="s">
        <v>91</v>
      </c>
      <c r="C39">
        <v>11</v>
      </c>
      <c r="D39" s="3">
        <v>0.35220000000000001</v>
      </c>
      <c r="E39">
        <v>0.66</v>
      </c>
      <c r="F39" s="6">
        <f t="shared" si="0"/>
        <v>0.09</v>
      </c>
      <c r="G39" s="6">
        <f t="shared" si="0"/>
        <v>0.02</v>
      </c>
      <c r="H39" s="3">
        <f t="shared" si="1"/>
        <v>6.9999999999999993E-2</v>
      </c>
      <c r="I39" s="6">
        <f t="shared" si="2"/>
        <v>6.6199999999999995E-2</v>
      </c>
    </row>
    <row r="40" spans="2:9">
      <c r="B40" t="s">
        <v>92</v>
      </c>
      <c r="C40">
        <v>5891</v>
      </c>
      <c r="D40" s="3">
        <v>0.15479999999999999</v>
      </c>
      <c r="E40">
        <v>1.1499999999999999</v>
      </c>
      <c r="F40" s="6">
        <f>F$3</f>
        <v>0.09</v>
      </c>
      <c r="G40" s="6">
        <f>G$3</f>
        <v>0.02</v>
      </c>
      <c r="H40" s="3">
        <f>F40-G40</f>
        <v>6.9999999999999993E-2</v>
      </c>
      <c r="I40" s="6">
        <f>G40+E40*(F40-G40)</f>
        <v>0.10049999999999999</v>
      </c>
    </row>
  </sheetData>
  <sheetCalcPr fullCalcOnLoad="1"/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 sheet</vt:lpstr>
      <vt:lpstr>Industry ratios</vt:lpstr>
      <vt:lpstr>operating margin summary </vt:lpstr>
      <vt:lpstr>equity rates</vt:lpstr>
      <vt:lpstr>Betas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Gerald Sabin</cp:lastModifiedBy>
  <dcterms:created xsi:type="dcterms:W3CDTF">2012-07-06T22:43:34Z</dcterms:created>
  <dcterms:modified xsi:type="dcterms:W3CDTF">2017-04-04T01:39:14Z</dcterms:modified>
</cp:coreProperties>
</file>