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Ben\Documents\shared\"/>
    </mc:Choice>
  </mc:AlternateContent>
  <xr:revisionPtr revIDLastSave="0" documentId="13_ncr:1_{AC9AA3C9-83D8-451F-910A-5DFA14A79668}" xr6:coauthVersionLast="43" xr6:coauthVersionMax="43" xr10:uidLastSave="{00000000-0000-0000-0000-000000000000}"/>
  <bookViews>
    <workbookView xWindow="-120" yWindow="-120" windowWidth="38640" windowHeight="21240" xr2:uid="{00000000-000D-0000-FFFF-FFFF00000000}"/>
  </bookViews>
  <sheets>
    <sheet name="ProForma income" sheetId="1" r:id="rId1"/>
    <sheet name="Assumptions" sheetId="3" r:id="rId2"/>
  </sheets>
  <definedNames>
    <definedName name="_xlnm.Print_Area" localSheetId="0">'ProForma income'!$B$2:$G$41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F10" i="1" l="1"/>
  <c r="G10" i="1"/>
  <c r="E10" i="1"/>
  <c r="F19" i="1"/>
  <c r="G19" i="1"/>
  <c r="E19" i="1"/>
  <c r="D19" i="1"/>
  <c r="D8" i="1"/>
  <c r="C84" i="1"/>
  <c r="E27" i="1"/>
  <c r="F27" i="1" s="1"/>
  <c r="E84" i="1"/>
  <c r="D23" i="1" s="1"/>
  <c r="C80" i="1"/>
  <c r="E80" i="1" s="1"/>
  <c r="D24" i="1" s="1"/>
  <c r="E24" i="1" s="1"/>
  <c r="F24" i="1" s="1"/>
  <c r="E23" i="1"/>
  <c r="E30" i="1" s="1"/>
  <c r="E25" i="1"/>
  <c r="F23" i="1"/>
  <c r="G23" i="1" s="1"/>
  <c r="C10" i="1"/>
  <c r="C11" i="1" s="1"/>
  <c r="E8" i="1"/>
  <c r="C19" i="1"/>
  <c r="C33" i="1" s="1"/>
  <c r="C34" i="1" s="1"/>
  <c r="J75" i="1"/>
  <c r="C78" i="1"/>
  <c r="E78" i="1" s="1"/>
  <c r="C79" i="1"/>
  <c r="E79" i="1"/>
  <c r="C81" i="1"/>
  <c r="E81" i="1"/>
  <c r="C82" i="1"/>
  <c r="D82" i="1" s="1"/>
  <c r="E82" i="1"/>
  <c r="C83" i="1"/>
  <c r="E83" i="1" s="1"/>
  <c r="C85" i="1"/>
  <c r="E85" i="1"/>
  <c r="C86" i="1"/>
  <c r="E86" i="1"/>
  <c r="C87" i="1"/>
  <c r="E87" i="1"/>
  <c r="C88" i="1"/>
  <c r="E88" i="1" s="1"/>
  <c r="C89" i="1"/>
  <c r="D89" i="1" s="1"/>
  <c r="E89" i="1"/>
  <c r="C90" i="1"/>
  <c r="E90" i="1"/>
  <c r="C91" i="1"/>
  <c r="D91" i="1" s="1"/>
  <c r="E91" i="1"/>
  <c r="C92" i="1"/>
  <c r="E92" i="1" s="1"/>
  <c r="C93" i="1"/>
  <c r="E93" i="1"/>
  <c r="C77" i="1"/>
  <c r="E77" i="1"/>
  <c r="D78" i="1"/>
  <c r="D79" i="1"/>
  <c r="D80" i="1"/>
  <c r="D81" i="1"/>
  <c r="D83" i="1"/>
  <c r="D84" i="1"/>
  <c r="D85" i="1"/>
  <c r="D86" i="1"/>
  <c r="D87" i="1"/>
  <c r="D88" i="1"/>
  <c r="D90" i="1"/>
  <c r="D93" i="1"/>
  <c r="D77" i="1"/>
  <c r="C26" i="1"/>
  <c r="C30" i="1" s="1"/>
  <c r="D26" i="1"/>
  <c r="E11" i="1" l="1"/>
  <c r="C37" i="1"/>
  <c r="C40" i="1" s="1"/>
  <c r="C41" i="1" s="1"/>
  <c r="D11" i="1"/>
  <c r="E37" i="1"/>
  <c r="E33" i="1"/>
  <c r="E34" i="1" s="1"/>
  <c r="G25" i="1"/>
  <c r="G24" i="1"/>
  <c r="G30" i="1" s="1"/>
  <c r="F30" i="1"/>
  <c r="F37" i="1" s="1"/>
  <c r="D25" i="1"/>
  <c r="D30" i="1" s="1"/>
  <c r="F8" i="1"/>
  <c r="G8" i="1" s="1"/>
  <c r="G11" i="1" s="1"/>
  <c r="G27" i="1"/>
  <c r="F25" i="1"/>
  <c r="D92" i="1"/>
  <c r="C39" i="1" l="1"/>
  <c r="F40" i="1"/>
  <c r="F41" i="1" s="1"/>
  <c r="F39" i="1"/>
  <c r="D33" i="1"/>
  <c r="D34" i="1" s="1"/>
  <c r="D37" i="1"/>
  <c r="F33" i="1"/>
  <c r="F34" i="1" s="1"/>
  <c r="E39" i="1"/>
  <c r="E40" i="1"/>
  <c r="E41" i="1" s="1"/>
  <c r="G37" i="1"/>
  <c r="G33" i="1"/>
  <c r="G34" i="1" s="1"/>
  <c r="F11" i="1"/>
  <c r="G40" i="1" l="1"/>
  <c r="G41" i="1" s="1"/>
  <c r="G39" i="1"/>
  <c r="D40" i="1"/>
  <c r="D41" i="1" s="1"/>
  <c r="D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Mohammad Rashti</author>
    <author>Jenny Servo</author>
  </authors>
  <commentList>
    <comment ref="C8" authorId="0" shapeId="0" xr:uid="{00000000-0006-0000-0000-000001000000}">
      <text>
        <r>
          <rPr>
            <b/>
            <sz val="9"/>
            <color indexed="81"/>
            <rFont val="Tahoma"/>
            <charset val="1"/>
          </rPr>
          <t>2012: $160M (Cloudera, Hortonworks, MapR)
CAGR: 23% for 2013-2017</t>
        </r>
      </text>
    </comment>
    <comment ref="B22" authorId="1" shapeId="0" xr:uid="{00000000-0006-0000-0000-000002000000}">
      <text>
        <r>
          <rPr>
            <b/>
            <sz val="9"/>
            <color indexed="81"/>
            <rFont val="Geneva"/>
          </rPr>
          <t>Obligations based on licensing in technology</t>
        </r>
        <r>
          <rPr>
            <sz val="9"/>
            <color indexed="81"/>
            <rFont val="Geneva"/>
          </rPr>
          <t xml:space="preserve">
</t>
        </r>
      </text>
    </comment>
    <comment ref="B33" authorId="1" shapeId="0" xr:uid="{00000000-0006-0000-0000-000003000000}">
      <text>
        <r>
          <rPr>
            <b/>
            <sz val="9"/>
            <color indexed="81"/>
            <rFont val="Geneva"/>
          </rPr>
          <t>EBIT = Earnings Befroe Interest and Taxes</t>
        </r>
        <r>
          <rPr>
            <sz val="9"/>
            <color indexed="81"/>
            <rFont val="Geneva"/>
          </rPr>
          <t xml:space="preserve">
This is also equal for EBITDA (Earnings Befroe Interest, Taxes Depreciation and Amortization) in the licensing case as there is no depreciation</t>
        </r>
      </text>
    </comment>
    <comment ref="B34" authorId="1" shapeId="0" xr:uid="{00000000-0006-0000-0000-000004000000}">
      <text>
        <r>
          <rPr>
            <b/>
            <sz val="9"/>
            <color indexed="81"/>
            <rFont val="Geneva"/>
          </rPr>
          <t>EBITDA/Production Revenue</t>
        </r>
        <r>
          <rPr>
            <sz val="9"/>
            <color indexed="81"/>
            <rFont val="Geneva"/>
          </rPr>
          <t xml:space="preserve">
</t>
        </r>
      </text>
    </comment>
  </commentList>
</comments>
</file>

<file path=xl/sharedStrings.xml><?xml version="1.0" encoding="utf-8"?>
<sst xmlns="http://schemas.openxmlformats.org/spreadsheetml/2006/main" count="49" uniqueCount="47">
  <si>
    <r>
      <t>How are your consulting services estimated?  Are there any assumptions about the terms of your planned licensing arrangement that you need to state to justify the revenues or fees in this section?  Will you be applying for Phase IIb?</t>
    </r>
    <r>
      <rPr>
        <sz val="10"/>
        <color rgb="FFFF0000"/>
        <rFont val="Verdana"/>
        <family val="2"/>
      </rPr>
      <t xml:space="preserve"> Lexis revenue in average of 10 years should match up to 2.4million. Makre sure. For Hadoop, Cloudera, Mapr, Intel charge in the range of $4000/node per year for enterprise Hadoop, while Hortonworks charges ~$1200/node for support contracts. Not based on 2012 market share of these three, but rather based on the fact that we are partnering with Hortonworks, we assume an average of $2500/node for a hadoop installation. We assume our additions to Hadoop be priced at $250 each (VDI and MATE) per node. We assume an average of 25 new Hadoop and 10 new HPCC customers per year, with a 100 node deployment each. So a total of $625K in new Hadoop revenue each year. We assume a 50% royalty on revenues of the added Hadoop subscription.</t>
    </r>
  </si>
  <si>
    <t>Rate Market growth (average)</t>
    <phoneticPr fontId="15" type="noConversion"/>
  </si>
  <si>
    <t>Total Expenses</t>
    <phoneticPr fontId="15" type="noConversion"/>
  </si>
  <si>
    <t xml:space="preserve">Licensing &amp; Royalties </t>
    <phoneticPr fontId="15" type="noConversion"/>
  </si>
  <si>
    <t xml:space="preserve">CAE and Simulation Market Size </t>
    <phoneticPr fontId="15" type="noConversion"/>
  </si>
  <si>
    <t xml:space="preserve">Sales (Revenue)   </t>
    <phoneticPr fontId="15" type="noConversion"/>
  </si>
  <si>
    <t>How did you calculate the market size for the initial year of the projection period? How is the growth rate calculated? Is it applied over the projection period? How did you calculate/estimate the sales of the potential licensee (license revenue base)? Does the growth rate apply to this or did you estimate each year independently? How did you estimate the royalty rate (a good way to do this is to look at comparables for similar goods/services or call a licensing expert in your technology area)?</t>
    <phoneticPr fontId="15" type="noConversion"/>
  </si>
  <si>
    <t>Income Before Tax</t>
    <phoneticPr fontId="15" type="noConversion"/>
  </si>
  <si>
    <t>Income</t>
    <phoneticPr fontId="15" type="noConversion"/>
  </si>
  <si>
    <t>Net Income</t>
    <phoneticPr fontId="15" type="noConversion"/>
  </si>
  <si>
    <t>Total Revenue</t>
    <phoneticPr fontId="15" type="noConversion"/>
  </si>
  <si>
    <t>Expenses</t>
  </si>
  <si>
    <t>Revenue</t>
  </si>
  <si>
    <t xml:space="preserve"> Revenues </t>
  </si>
  <si>
    <t>SBIR R&amp;D</t>
  </si>
  <si>
    <t>SBIR/STTR Contract R&amp;D</t>
  </si>
  <si>
    <t>Assumptions accompanying financials, organized by section</t>
  </si>
  <si>
    <t>Market</t>
  </si>
  <si>
    <t>Internal R&amp;D</t>
  </si>
  <si>
    <t>Legal</t>
  </si>
  <si>
    <t xml:space="preserve">Facilities </t>
  </si>
  <si>
    <t>Taxes</t>
  </si>
  <si>
    <t xml:space="preserve"> Expenses</t>
  </si>
  <si>
    <t>Net income as %/sales</t>
  </si>
  <si>
    <t>Tax rate</t>
  </si>
  <si>
    <t>State any assumptions you used along with your methodology for calculating/estimating the expenses in this section.</t>
  </si>
  <si>
    <t>Operating Earnings (EBIT)</t>
  </si>
  <si>
    <t>Operating Margin %</t>
  </si>
  <si>
    <t>Sales &amp; Marketing</t>
  </si>
  <si>
    <t>RNET Technologies, Inc.</t>
    <phoneticPr fontId="15" type="noConversion"/>
  </si>
  <si>
    <t>G&amp;A</t>
    <phoneticPr fontId="15" type="noConversion"/>
  </si>
  <si>
    <t>OH</t>
    <phoneticPr fontId="15" type="noConversion"/>
  </si>
  <si>
    <t>Salary</t>
    <phoneticPr fontId="15" type="noConversion"/>
  </si>
  <si>
    <t>Loaded Rate</t>
    <phoneticPr fontId="15" type="noConversion"/>
  </si>
  <si>
    <t>25% of loaded rate</t>
    <phoneticPr fontId="15" type="noConversion"/>
  </si>
  <si>
    <t>50%of loaded Rate</t>
    <phoneticPr fontId="15" type="noConversion"/>
  </si>
  <si>
    <t>Cost of services (technical support)</t>
    <phoneticPr fontId="15" type="noConversion"/>
  </si>
  <si>
    <t>% market share</t>
    <phoneticPr fontId="15" type="noConversion"/>
  </si>
  <si>
    <t>Administrative (G&amp;A) - 7%</t>
    <phoneticPr fontId="15" type="noConversion"/>
  </si>
  <si>
    <t>Phase II (2019)</t>
  </si>
  <si>
    <t>Phase II (2020)</t>
  </si>
  <si>
    <t>Supports Contracts @$5000 each</t>
  </si>
  <si>
    <t>Commercial Licences ($20,000 each)</t>
  </si>
  <si>
    <t>R&amp;D Contracts ($100,000 each)</t>
  </si>
  <si>
    <t>Integration Contracts ($100,000 each)</t>
  </si>
  <si>
    <t>Pro Forma Income Statement (VnV Toolkit)</t>
  </si>
  <si>
    <t>For years 2019 to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</si>
</sst>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
    <numFmt numFmtId="165" formatCode="0.0%"/>
    <numFmt numFmtId="166" formatCode="_(* #,##0_);_(* \(#,##0\);_(* &quot;-&quot;??_);_(@_)"/>
    <numFmt numFmtId="167" formatCode="0.000"/>
    <numFmt numFmtId="168" formatCode="&quot;$&quot;#,##0.00"/>
  </numFmts>
  <fonts count="47">
    <font>
      <sz val="10"/>
      <name val="Verdana"/>
    </font>
    <font>
      <sz val="10"/>
      <name val="Verdana"/>
    </font>
    <font>
      <b/>
      <sz val="10"/>
      <name val="Verdana"/>
    </font>
    <font>
      <sz val="10"/>
      <name val="Verdana"/>
    </font>
    <font>
      <b/>
      <sz val="10"/>
      <name val="Verdana"/>
    </font>
    <font>
      <b/>
      <i/>
      <sz val="10"/>
      <name val="Verdana"/>
    </font>
    <font>
      <sz val="10"/>
      <name val="Verdana"/>
    </font>
    <font>
      <sz val="18"/>
      <color indexed="9"/>
      <name val="Verdana"/>
    </font>
    <font>
      <b/>
      <sz val="12"/>
      <color indexed="9"/>
      <name val="Verdana"/>
    </font>
    <font>
      <b/>
      <sz val="12"/>
      <color indexed="9"/>
      <name val="Arial"/>
    </font>
    <font>
      <b/>
      <sz val="14"/>
      <name val="Verdana"/>
    </font>
    <font>
      <sz val="10"/>
      <color indexed="9"/>
      <name val="Verdana"/>
    </font>
    <font>
      <sz val="9"/>
      <color indexed="81"/>
      <name val="Geneva"/>
    </font>
    <font>
      <b/>
      <sz val="9"/>
      <color indexed="81"/>
      <name val="Geneva"/>
    </font>
    <font>
      <b/>
      <sz val="12"/>
      <color indexed="8"/>
      <name val="Arial"/>
    </font>
    <font>
      <sz val="8"/>
      <name val="Verdana"/>
    </font>
    <font>
      <b/>
      <sz val="10"/>
      <color indexed="10"/>
      <name val="Verdana"/>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4"/>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0"/>
      <color indexed="12"/>
      <name val="Verdana"/>
    </font>
    <font>
      <u/>
      <sz val="10"/>
      <color indexed="20"/>
      <name val="Verdana"/>
    </font>
    <font>
      <b/>
      <sz val="12"/>
      <color indexed="9"/>
      <name val="Verdana"/>
    </font>
    <font>
      <b/>
      <sz val="9"/>
      <color indexed="81"/>
      <name val="Tahoma"/>
      <charset val="1"/>
    </font>
    <font>
      <b/>
      <i/>
      <sz val="10"/>
      <name val="Verdana"/>
    </font>
    <font>
      <b/>
      <sz val="10"/>
      <name val="Verdana"/>
    </font>
    <font>
      <sz val="10"/>
      <name val="Verdana"/>
    </font>
    <font>
      <sz val="10"/>
      <color rgb="FFFF0000"/>
      <name val="Verdana"/>
      <family val="2"/>
    </font>
    <font>
      <sz val="10"/>
      <name val="Verdana"/>
      <family val="2"/>
    </font>
    <font>
      <b/>
      <sz val="10"/>
      <name val="Verdana"/>
      <family val="2"/>
    </font>
    <font>
      <b/>
      <i/>
      <sz val="8"/>
      <name val="Verdana"/>
      <family val="2"/>
    </font>
    <font>
      <b/>
      <sz val="18"/>
      <color indexed="9"/>
      <name val="Verdana"/>
      <family val="2"/>
    </font>
    <font>
      <b/>
      <sz val="12"/>
      <color indexed="9"/>
      <name val="Verdana"/>
      <family val="2"/>
    </font>
  </fonts>
  <fills count="19">
    <fill>
      <patternFill patternType="none"/>
    </fill>
    <fill>
      <patternFill patternType="gray125"/>
    </fill>
    <fill>
      <patternFill patternType="solid">
        <fgColor indexed="18"/>
        <bgColor indexed="64"/>
      </patternFill>
    </fill>
    <fill>
      <patternFill patternType="solid">
        <fgColor indexed="22"/>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s>
  <borders count="5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medium">
        <color auto="1"/>
      </right>
      <top/>
      <bottom style="thin">
        <color auto="1"/>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s>
  <cellStyleXfs count="47">
    <xf numFmtId="0" fontId="0" fillId="0" borderId="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4" borderId="0" applyNumberFormat="0" applyBorder="0" applyAlignment="0" applyProtection="0"/>
    <xf numFmtId="0" fontId="33" fillId="7"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8" borderId="0" applyNumberFormat="0" applyBorder="0" applyAlignment="0" applyProtection="0"/>
    <xf numFmtId="0" fontId="32" fillId="12" borderId="0" applyNumberFormat="0" applyBorder="0" applyAlignment="0" applyProtection="0"/>
    <xf numFmtId="0" fontId="32" fillId="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2" borderId="0" applyNumberFormat="0" applyBorder="0" applyAlignment="0" applyProtection="0"/>
    <xf numFmtId="0" fontId="32" fillId="15" borderId="0" applyNumberFormat="0" applyBorder="0" applyAlignment="0" applyProtection="0"/>
    <xf numFmtId="0" fontId="22" fillId="16" borderId="0" applyNumberFormat="0" applyBorder="0" applyAlignment="0" applyProtection="0"/>
    <xf numFmtId="0" fontId="26" fillId="4" borderId="32" applyNumberFormat="0" applyAlignment="0" applyProtection="0"/>
    <xf numFmtId="0" fontId="28" fillId="17" borderId="33" applyNumberFormat="0" applyAlignment="0" applyProtection="0"/>
    <xf numFmtId="43" fontId="6" fillId="0" borderId="0" applyFont="0" applyFill="0" applyBorder="0" applyAlignment="0" applyProtection="0"/>
    <xf numFmtId="0" fontId="30" fillId="0" borderId="0" applyNumberFormat="0" applyFill="0" applyBorder="0" applyAlignment="0" applyProtection="0"/>
    <xf numFmtId="0" fontId="21" fillId="18" borderId="0" applyNumberFormat="0" applyBorder="0" applyAlignment="0" applyProtection="0"/>
    <xf numFmtId="0" fontId="18" fillId="0" borderId="34" applyNumberFormat="0" applyFill="0" applyAlignment="0" applyProtection="0"/>
    <xf numFmtId="0" fontId="19" fillId="0" borderId="35" applyNumberFormat="0" applyFill="0" applyAlignment="0" applyProtection="0"/>
    <xf numFmtId="0" fontId="20" fillId="0" borderId="36" applyNumberFormat="0" applyFill="0" applyAlignment="0" applyProtection="0"/>
    <xf numFmtId="0" fontId="20" fillId="0" borderId="0" applyNumberFormat="0" applyFill="0" applyBorder="0" applyAlignment="0" applyProtection="0"/>
    <xf numFmtId="0" fontId="24" fillId="5" borderId="32" applyNumberFormat="0" applyAlignment="0" applyProtection="0"/>
    <xf numFmtId="0" fontId="27" fillId="0" borderId="37" applyNumberFormat="0" applyFill="0" applyAlignment="0" applyProtection="0"/>
    <xf numFmtId="0" fontId="23" fillId="10" borderId="0" applyNumberFormat="0" applyBorder="0" applyAlignment="0" applyProtection="0"/>
    <xf numFmtId="0" fontId="6" fillId="6" borderId="38" applyNumberFormat="0" applyFont="0" applyAlignment="0" applyProtection="0"/>
    <xf numFmtId="0" fontId="25" fillId="4" borderId="39" applyNumberFormat="0" applyAlignment="0" applyProtection="0"/>
    <xf numFmtId="9" fontId="6" fillId="0" borderId="0" applyFont="0" applyFill="0" applyBorder="0" applyAlignment="0" applyProtection="0"/>
    <xf numFmtId="0" fontId="17" fillId="0" borderId="0" applyNumberFormat="0" applyFill="0" applyBorder="0" applyAlignment="0" applyProtection="0"/>
    <xf numFmtId="0" fontId="31" fillId="0" borderId="40" applyNumberFormat="0" applyFill="0" applyAlignment="0" applyProtection="0"/>
    <xf numFmtId="0" fontId="2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44" fontId="1" fillId="0" borderId="0" applyFont="0" applyFill="0" applyBorder="0" applyAlignment="0" applyProtection="0"/>
  </cellStyleXfs>
  <cellXfs count="120">
    <xf numFmtId="0" fontId="0" fillId="0" borderId="0" xfId="0"/>
    <xf numFmtId="0" fontId="10" fillId="0" borderId="0" xfId="0" applyFont="1" applyAlignment="1">
      <alignment vertical="top"/>
    </xf>
    <xf numFmtId="0" fontId="10" fillId="0" borderId="0" xfId="0" applyFont="1"/>
    <xf numFmtId="37" fontId="0" fillId="0" borderId="0" xfId="0" applyNumberFormat="1"/>
    <xf numFmtId="37" fontId="14" fillId="0" borderId="0" xfId="0" applyNumberFormat="1" applyFont="1"/>
    <xf numFmtId="3" fontId="6" fillId="0" borderId="0" xfId="0" applyNumberFormat="1" applyFont="1" applyAlignment="1">
      <alignment horizontal="center"/>
    </xf>
    <xf numFmtId="166" fontId="0" fillId="0" borderId="0" xfId="0" applyNumberFormat="1"/>
    <xf numFmtId="9" fontId="6" fillId="0" borderId="4" xfId="40" applyFont="1" applyFill="1" applyBorder="1" applyAlignment="1">
      <alignment horizontal="center"/>
    </xf>
    <xf numFmtId="9" fontId="6" fillId="0" borderId="9" xfId="40" applyFont="1" applyFill="1" applyBorder="1" applyAlignment="1">
      <alignment horizontal="center"/>
    </xf>
    <xf numFmtId="0" fontId="11" fillId="2" borderId="6" xfId="0" applyFont="1" applyFill="1" applyBorder="1"/>
    <xf numFmtId="0" fontId="11" fillId="2" borderId="7" xfId="0" applyFont="1" applyFill="1" applyBorder="1"/>
    <xf numFmtId="0" fontId="10" fillId="3" borderId="12" xfId="0" applyFont="1" applyFill="1" applyBorder="1" applyAlignment="1">
      <alignment horizontal="right" vertical="top" wrapText="1"/>
    </xf>
    <xf numFmtId="0" fontId="4" fillId="3" borderId="12" xfId="0" applyFont="1" applyFill="1" applyBorder="1" applyAlignment="1">
      <alignment horizontal="right" vertical="top" wrapText="1"/>
    </xf>
    <xf numFmtId="165" fontId="0" fillId="0" borderId="19" xfId="40" applyNumberFormat="1" applyFont="1" applyFill="1" applyBorder="1" applyAlignment="1">
      <alignment horizontal="center"/>
    </xf>
    <xf numFmtId="165" fontId="0" fillId="0" borderId="20" xfId="40" applyNumberFormat="1" applyFont="1" applyFill="1" applyBorder="1" applyAlignment="1">
      <alignment horizontal="center"/>
    </xf>
    <xf numFmtId="164" fontId="4" fillId="0" borderId="13" xfId="28" applyNumberFormat="1" applyFont="1" applyFill="1" applyBorder="1" applyAlignment="1">
      <alignment horizontal="center"/>
    </xf>
    <xf numFmtId="164" fontId="16" fillId="0" borderId="13" xfId="0" applyNumberFormat="1" applyFont="1" applyFill="1" applyBorder="1" applyAlignment="1">
      <alignment horizontal="center"/>
    </xf>
    <xf numFmtId="164" fontId="16" fillId="0" borderId="14" xfId="0" applyNumberFormat="1" applyFont="1" applyFill="1" applyBorder="1" applyAlignment="1">
      <alignment horizontal="center"/>
    </xf>
    <xf numFmtId="164" fontId="4" fillId="0" borderId="18" xfId="0" applyNumberFormat="1" applyFont="1" applyFill="1" applyBorder="1" applyAlignment="1">
      <alignment horizontal="center"/>
    </xf>
    <xf numFmtId="164" fontId="16" fillId="0" borderId="0" xfId="0" applyNumberFormat="1" applyFont="1" applyFill="1" applyBorder="1" applyAlignment="1">
      <alignment horizontal="center"/>
    </xf>
    <xf numFmtId="0" fontId="10" fillId="0" borderId="0" xfId="0" applyFont="1" applyFill="1" applyBorder="1" applyAlignment="1">
      <alignment horizontal="right" vertical="top" wrapText="1"/>
    </xf>
    <xf numFmtId="0" fontId="5" fillId="3" borderId="8" xfId="0" applyFont="1" applyFill="1" applyBorder="1" applyAlignment="1">
      <alignment vertical="top" wrapText="1"/>
    </xf>
    <xf numFmtId="167" fontId="0" fillId="0" borderId="0" xfId="0" applyNumberFormat="1"/>
    <xf numFmtId="164" fontId="4" fillId="0" borderId="41" xfId="0" applyNumberFormat="1" applyFont="1" applyFill="1" applyBorder="1" applyAlignment="1">
      <alignment horizontal="center"/>
    </xf>
    <xf numFmtId="0" fontId="0" fillId="0" borderId="0" xfId="0" quotePrefix="1"/>
    <xf numFmtId="0" fontId="39" fillId="0" borderId="0" xfId="0" applyFont="1"/>
    <xf numFmtId="0" fontId="38" fillId="3" borderId="8" xfId="0" applyFont="1" applyFill="1" applyBorder="1" applyAlignment="1">
      <alignment vertical="top" wrapText="1"/>
    </xf>
    <xf numFmtId="9" fontId="0" fillId="0" borderId="0" xfId="0" applyNumberFormat="1"/>
    <xf numFmtId="0" fontId="0" fillId="0" borderId="23" xfId="0" applyBorder="1"/>
    <xf numFmtId="165" fontId="0" fillId="0" borderId="6" xfId="0" applyNumberFormat="1" applyFill="1" applyBorder="1" applyAlignment="1">
      <alignment horizontal="center"/>
    </xf>
    <xf numFmtId="165" fontId="0" fillId="0" borderId="7" xfId="0" applyNumberFormat="1" applyFill="1" applyBorder="1" applyAlignment="1">
      <alignment horizontal="center"/>
    </xf>
    <xf numFmtId="0" fontId="9" fillId="2" borderId="6" xfId="0" applyFont="1" applyFill="1" applyBorder="1" applyAlignment="1">
      <alignment horizontal="center"/>
    </xf>
    <xf numFmtId="0" fontId="9" fillId="2" borderId="7" xfId="0" applyFont="1" applyFill="1" applyBorder="1" applyAlignment="1">
      <alignment horizontal="center"/>
    </xf>
    <xf numFmtId="165" fontId="0" fillId="0" borderId="44" xfId="40" applyNumberFormat="1" applyFont="1" applyFill="1" applyBorder="1"/>
    <xf numFmtId="165" fontId="0" fillId="0" borderId="45" xfId="40" applyNumberFormat="1" applyFont="1" applyFill="1" applyBorder="1"/>
    <xf numFmtId="164" fontId="0" fillId="0" borderId="4" xfId="0" applyNumberFormat="1" applyFill="1" applyBorder="1" applyAlignment="1">
      <alignment horizontal="center"/>
    </xf>
    <xf numFmtId="164" fontId="0" fillId="0" borderId="9" xfId="0" applyNumberFormat="1" applyFill="1" applyBorder="1" applyAlignment="1">
      <alignment horizontal="center"/>
    </xf>
    <xf numFmtId="164" fontId="0" fillId="0" borderId="4" xfId="0" applyNumberFormat="1" applyFill="1" applyBorder="1"/>
    <xf numFmtId="164" fontId="0" fillId="0" borderId="47" xfId="0" applyNumberFormat="1" applyFill="1" applyBorder="1"/>
    <xf numFmtId="164" fontId="6" fillId="0" borderId="10" xfId="0" applyNumberFormat="1" applyFont="1" applyFill="1" applyBorder="1" applyAlignment="1">
      <alignment horizontal="center"/>
    </xf>
    <xf numFmtId="164" fontId="6" fillId="0" borderId="11" xfId="0" applyNumberFormat="1" applyFont="1" applyFill="1" applyBorder="1" applyAlignment="1">
      <alignment horizontal="center"/>
    </xf>
    <xf numFmtId="164" fontId="0" fillId="0" borderId="0" xfId="0" applyNumberFormat="1"/>
    <xf numFmtId="10" fontId="0" fillId="0" borderId="0" xfId="0" applyNumberFormat="1"/>
    <xf numFmtId="164" fontId="0" fillId="0" borderId="0" xfId="0" applyNumberFormat="1"/>
    <xf numFmtId="10" fontId="0" fillId="0" borderId="0" xfId="0" applyNumberFormat="1"/>
    <xf numFmtId="0" fontId="0" fillId="0" borderId="0" xfId="0" applyAlignment="1">
      <alignment wrapText="1"/>
    </xf>
    <xf numFmtId="0" fontId="4" fillId="0" borderId="0" xfId="0" applyFont="1" applyAlignment="1">
      <alignment wrapText="1"/>
    </xf>
    <xf numFmtId="0" fontId="8" fillId="2" borderId="5" xfId="0" applyFont="1" applyFill="1" applyBorder="1" applyAlignment="1">
      <alignment wrapText="1"/>
    </xf>
    <xf numFmtId="0" fontId="5" fillId="3" borderId="8" xfId="0" applyFont="1" applyFill="1" applyBorder="1" applyAlignment="1">
      <alignment wrapText="1"/>
    </xf>
    <xf numFmtId="0" fontId="0" fillId="0" borderId="22" xfId="0" applyBorder="1" applyAlignment="1">
      <alignment wrapText="1"/>
    </xf>
    <xf numFmtId="0" fontId="10" fillId="3" borderId="8" xfId="0" applyFont="1" applyFill="1" applyBorder="1" applyAlignment="1">
      <alignment horizontal="right" wrapText="1"/>
    </xf>
    <xf numFmtId="168" fontId="0" fillId="0" borderId="0" xfId="0" applyNumberFormat="1" applyAlignment="1">
      <alignment wrapText="1"/>
    </xf>
    <xf numFmtId="164" fontId="0" fillId="0" borderId="0" xfId="0" applyNumberFormat="1" applyAlignment="1">
      <alignment wrapText="1"/>
    </xf>
    <xf numFmtId="0" fontId="2" fillId="3" borderId="46" xfId="0" applyFont="1" applyFill="1" applyBorder="1" applyAlignment="1">
      <alignment wrapText="1"/>
    </xf>
    <xf numFmtId="0" fontId="2" fillId="3" borderId="43" xfId="0" applyFont="1" applyFill="1" applyBorder="1" applyAlignment="1">
      <alignment wrapText="1"/>
    </xf>
    <xf numFmtId="0" fontId="0" fillId="0" borderId="0" xfId="46" applyNumberFormat="1" applyFont="1"/>
    <xf numFmtId="10" fontId="39" fillId="0" borderId="0" xfId="0" applyNumberFormat="1" applyFont="1"/>
    <xf numFmtId="0" fontId="5" fillId="3" borderId="43" xfId="0" applyFont="1" applyFill="1" applyBorder="1" applyAlignment="1">
      <alignment wrapText="1"/>
    </xf>
    <xf numFmtId="10" fontId="0" fillId="0" borderId="44" xfId="0" applyNumberFormat="1" applyFill="1" applyBorder="1" applyAlignment="1">
      <alignment horizontal="center"/>
    </xf>
    <xf numFmtId="10" fontId="0" fillId="0" borderId="45" xfId="0" applyNumberFormat="1" applyFill="1" applyBorder="1" applyAlignment="1">
      <alignment horizontal="center"/>
    </xf>
    <xf numFmtId="164" fontId="4" fillId="0" borderId="51" xfId="28" applyNumberFormat="1" applyFont="1" applyFill="1" applyBorder="1" applyAlignment="1">
      <alignment horizontal="center"/>
    </xf>
    <xf numFmtId="0" fontId="8" fillId="2" borderId="15" xfId="0" applyFont="1" applyFill="1" applyBorder="1" applyAlignment="1">
      <alignment wrapText="1"/>
    </xf>
    <xf numFmtId="0" fontId="0" fillId="0" borderId="16" xfId="0" applyBorder="1" applyAlignment="1">
      <alignment wrapText="1"/>
    </xf>
    <xf numFmtId="0" fontId="0" fillId="0" borderId="17" xfId="0" applyBorder="1" applyAlignment="1">
      <alignment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6" fillId="2" borderId="42" xfId="0" applyFont="1" applyFill="1" applyBorder="1" applyAlignment="1">
      <alignment horizontal="center" vertical="center"/>
    </xf>
    <xf numFmtId="0" fontId="36" fillId="2" borderId="0" xfId="0" applyFont="1" applyFill="1" applyBorder="1" applyAlignment="1">
      <alignment horizontal="center" vertical="center"/>
    </xf>
    <xf numFmtId="0" fontId="10" fillId="3" borderId="0" xfId="0" applyFont="1" applyFill="1" applyAlignment="1">
      <alignment horizontal="center"/>
    </xf>
    <xf numFmtId="0" fontId="0" fillId="0" borderId="0" xfId="0" applyAlignment="1"/>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xf numFmtId="0" fontId="0" fillId="0" borderId="24" xfId="0" applyBorder="1" applyAlignment="1"/>
    <xf numFmtId="0" fontId="0" fillId="0" borderId="26" xfId="0" applyBorder="1" applyAlignment="1">
      <alignment vertical="top" wrapText="1"/>
    </xf>
    <xf numFmtId="0" fontId="0" fillId="0" borderId="0" xfId="0" applyBorder="1" applyAlignment="1">
      <alignment vertical="top" wrapText="1"/>
    </xf>
    <xf numFmtId="0" fontId="0" fillId="0" borderId="0" xfId="0" applyBorder="1" applyAlignment="1"/>
    <xf numFmtId="0" fontId="0" fillId="0" borderId="27" xfId="0" applyBorder="1" applyAlignment="1"/>
    <xf numFmtId="0" fontId="0" fillId="0" borderId="29" xfId="0" applyBorder="1" applyAlignment="1">
      <alignment vertical="top" wrapText="1"/>
    </xf>
    <xf numFmtId="0" fontId="0" fillId="0" borderId="30" xfId="0" applyBorder="1" applyAlignment="1">
      <alignment vertical="top" wrapText="1"/>
    </xf>
    <xf numFmtId="0" fontId="0" fillId="0" borderId="30" xfId="0" applyBorder="1" applyAlignment="1"/>
    <xf numFmtId="0" fontId="0" fillId="0" borderId="31" xfId="0" applyBorder="1" applyAlignment="1"/>
    <xf numFmtId="0" fontId="40" fillId="0" borderId="22" xfId="0" applyFont="1" applyBorder="1" applyAlignment="1">
      <alignmen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xf numFmtId="0" fontId="4" fillId="0" borderId="21" xfId="0" applyFont="1" applyBorder="1" applyAlignment="1">
      <alignment vertical="center" wrapText="1"/>
    </xf>
    <xf numFmtId="0" fontId="4" fillId="0" borderId="25" xfId="0" applyFont="1" applyBorder="1" applyAlignment="1">
      <alignment vertical="center" wrapText="1"/>
    </xf>
    <xf numFmtId="0" fontId="4" fillId="0" borderId="28" xfId="0" applyFont="1" applyBorder="1" applyAlignment="1">
      <alignment vertical="center" wrapText="1"/>
    </xf>
    <xf numFmtId="0" fontId="4" fillId="0" borderId="2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2" fillId="0" borderId="0" xfId="0" applyFont="1"/>
    <xf numFmtId="164" fontId="43" fillId="0" borderId="42" xfId="28" applyNumberFormat="1" applyFont="1" applyFill="1" applyBorder="1" applyAlignment="1">
      <alignment horizontal="center"/>
    </xf>
    <xf numFmtId="164" fontId="42" fillId="0" borderId="42" xfId="0" applyNumberFormat="1" applyFont="1" applyFill="1" applyBorder="1" applyAlignment="1">
      <alignment horizontal="center"/>
    </xf>
    <xf numFmtId="0" fontId="10" fillId="3" borderId="12" xfId="0" applyFont="1" applyFill="1" applyBorder="1" applyAlignment="1">
      <alignment horizontal="left" vertical="top" wrapText="1"/>
    </xf>
    <xf numFmtId="168" fontId="3" fillId="0" borderId="4" xfId="0" applyNumberFormat="1" applyFont="1" applyFill="1" applyBorder="1" applyAlignment="1">
      <alignment horizontal="center"/>
    </xf>
    <xf numFmtId="168" fontId="3" fillId="0" borderId="47" xfId="0" applyNumberFormat="1" applyFont="1" applyFill="1" applyBorder="1" applyAlignment="1">
      <alignment horizontal="center"/>
    </xf>
    <xf numFmtId="168" fontId="42" fillId="0" borderId="4" xfId="0" applyNumberFormat="1" applyFont="1" applyFill="1" applyBorder="1" applyAlignment="1">
      <alignment horizontal="center"/>
    </xf>
    <xf numFmtId="168" fontId="42" fillId="0" borderId="47" xfId="0" applyNumberFormat="1" applyFont="1" applyFill="1" applyBorder="1" applyAlignment="1">
      <alignment horizontal="center"/>
    </xf>
    <xf numFmtId="168" fontId="3" fillId="0" borderId="10" xfId="0" applyNumberFormat="1" applyFont="1" applyFill="1" applyBorder="1" applyAlignment="1">
      <alignment horizontal="center"/>
    </xf>
    <xf numFmtId="168" fontId="3" fillId="0" borderId="11" xfId="0" applyNumberFormat="1" applyFont="1" applyFill="1" applyBorder="1" applyAlignment="1">
      <alignment horizontal="center"/>
    </xf>
    <xf numFmtId="168" fontId="6" fillId="0" borderId="4" xfId="40" applyNumberFormat="1" applyFont="1" applyFill="1" applyBorder="1" applyAlignment="1">
      <alignment horizontal="center"/>
    </xf>
    <xf numFmtId="168" fontId="0" fillId="0" borderId="4" xfId="0" applyNumberFormat="1" applyFill="1" applyBorder="1" applyAlignment="1">
      <alignment horizontal="center"/>
    </xf>
    <xf numFmtId="168" fontId="0" fillId="0" borderId="9" xfId="0" applyNumberFormat="1" applyFill="1" applyBorder="1" applyAlignment="1">
      <alignment horizontal="center"/>
    </xf>
    <xf numFmtId="168" fontId="6" fillId="0" borderId="47" xfId="40" applyNumberFormat="1" applyFont="1" applyFill="1" applyBorder="1" applyAlignment="1">
      <alignment horizontal="center"/>
    </xf>
    <xf numFmtId="168" fontId="6" fillId="0" borderId="10" xfId="0" applyNumberFormat="1" applyFont="1" applyFill="1" applyBorder="1" applyAlignment="1">
      <alignment horizontal="center"/>
    </xf>
    <xf numFmtId="168" fontId="6" fillId="0" borderId="11" xfId="0" applyNumberFormat="1" applyFont="1" applyFill="1" applyBorder="1" applyAlignment="1">
      <alignment horizontal="center"/>
    </xf>
    <xf numFmtId="168" fontId="0" fillId="0" borderId="48" xfId="0" applyNumberFormat="1" applyFill="1" applyBorder="1" applyAlignment="1">
      <alignment horizontal="center"/>
    </xf>
    <xf numFmtId="168" fontId="0" fillId="0" borderId="49" xfId="0" applyNumberFormat="1" applyFill="1" applyBorder="1" applyAlignment="1">
      <alignment horizontal="center"/>
    </xf>
    <xf numFmtId="168" fontId="0" fillId="0" borderId="50" xfId="0" applyNumberFormat="1" applyFill="1" applyBorder="1" applyAlignment="1">
      <alignment horizontal="center"/>
    </xf>
    <xf numFmtId="0" fontId="44" fillId="3" borderId="46" xfId="0" applyFont="1" applyFill="1" applyBorder="1" applyAlignment="1">
      <alignment wrapText="1"/>
    </xf>
    <xf numFmtId="0" fontId="44" fillId="3" borderId="8" xfId="0" applyFont="1" applyFill="1" applyBorder="1" applyAlignment="1">
      <alignment wrapText="1"/>
    </xf>
    <xf numFmtId="0" fontId="45" fillId="2" borderId="1" xfId="0" applyFont="1" applyFill="1" applyBorder="1" applyAlignment="1">
      <alignment horizontal="center" vertical="center" wrapText="1"/>
    </xf>
    <xf numFmtId="0" fontId="46" fillId="2" borderId="42" xfId="0" applyFont="1" applyFill="1" applyBorder="1" applyAlignment="1">
      <alignment horizontal="center" vertical="center"/>
    </xf>
  </cellXfs>
  <cellStyles count="4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Comma" xfId="28" builtinId="3"/>
    <cellStyle name="Currency" xfId="46" builtinId="4"/>
    <cellStyle name="Explanatory Text" xfId="29" xr:uid="{00000000-0005-0000-0000-00001D000000}"/>
    <cellStyle name="Followed Hyperlink" xfId="45" builtinId="9" hidden="1"/>
    <cellStyle name="Good" xfId="30" xr:uid="{00000000-0005-0000-0000-00001F000000}"/>
    <cellStyle name="Heading 1" xfId="31" xr:uid="{00000000-0005-0000-0000-000020000000}"/>
    <cellStyle name="Heading 2" xfId="32" xr:uid="{00000000-0005-0000-0000-000021000000}"/>
    <cellStyle name="Heading 3" xfId="33" xr:uid="{00000000-0005-0000-0000-000022000000}"/>
    <cellStyle name="Heading 4" xfId="34" xr:uid="{00000000-0005-0000-0000-000023000000}"/>
    <cellStyle name="Hyperlink" xfId="44" builtinId="8" hidden="1"/>
    <cellStyle name="Input" xfId="35" xr:uid="{00000000-0005-0000-0000-000025000000}"/>
    <cellStyle name="Linked Cell" xfId="36" xr:uid="{00000000-0005-0000-0000-000026000000}"/>
    <cellStyle name="Neutral" xfId="37" xr:uid="{00000000-0005-0000-0000-000027000000}"/>
    <cellStyle name="Normal" xfId="0" builtinId="0"/>
    <cellStyle name="Note" xfId="38" xr:uid="{00000000-0005-0000-0000-000029000000}"/>
    <cellStyle name="Output" xfId="39" xr:uid="{00000000-0005-0000-0000-00002A000000}"/>
    <cellStyle name="Percent" xfId="40" builtinId="5"/>
    <cellStyle name="Title" xfId="41" xr:uid="{00000000-0005-0000-0000-00002C000000}"/>
    <cellStyle name="Total" xfId="42" xr:uid="{00000000-0005-0000-0000-00002D000000}"/>
    <cellStyle name="Warning Text" xfId="43" xr:uid="{00000000-0005-0000-0000-00002E00000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21</xdr:row>
      <xdr:rowOff>0</xdr:rowOff>
    </xdr:from>
    <xdr:to>
      <xdr:col>7</xdr:col>
      <xdr:colOff>0</xdr:colOff>
      <xdr:row>21</xdr:row>
      <xdr:rowOff>0</xdr:rowOff>
    </xdr:to>
    <xdr:sp macro="" textlink="">
      <xdr:nvSpPr>
        <xdr:cNvPr id="1083" name="Text Box 12">
          <a:extLst>
            <a:ext uri="{FF2B5EF4-FFF2-40B4-BE49-F238E27FC236}">
              <a16:creationId xmlns:a16="http://schemas.microsoft.com/office/drawing/2014/main" id="{00000000-0008-0000-0000-00003B040000}"/>
            </a:ext>
          </a:extLst>
        </xdr:cNvPr>
        <xdr:cNvSpPr txBox="1">
          <a:spLocks noChangeArrowheads="1"/>
        </xdr:cNvSpPr>
      </xdr:nvSpPr>
      <xdr:spPr bwMode="auto">
        <a:xfrm>
          <a:off x="9779000" y="4546600"/>
          <a:ext cx="0" cy="0"/>
        </a:xfrm>
        <a:prstGeom prst="rect">
          <a:avLst/>
        </a:prstGeom>
        <a:solidFill>
          <a:srgbClr val="FFFFFF"/>
        </a:solidFill>
        <a:ln w="9525">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twoCellAnchor editAs="oneCell">
    <xdr:from>
      <xdr:col>9</xdr:col>
      <xdr:colOff>577934</xdr:colOff>
      <xdr:row>0</xdr:row>
      <xdr:rowOff>0</xdr:rowOff>
    </xdr:from>
    <xdr:to>
      <xdr:col>16</xdr:col>
      <xdr:colOff>686421</xdr:colOff>
      <xdr:row>29</xdr:row>
      <xdr:rowOff>115888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1669267" y="0"/>
          <a:ext cx="6924154" cy="685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J93"/>
  <sheetViews>
    <sheetView tabSelected="1" zoomScale="160" zoomScaleNormal="160" zoomScalePageLayoutView="90" workbookViewId="0">
      <selection activeCell="C5" sqref="C5:F5"/>
    </sheetView>
  </sheetViews>
  <sheetFormatPr defaultColWidth="11" defaultRowHeight="12.75"/>
  <cols>
    <col min="1" max="1" width="3.625" customWidth="1"/>
    <col min="2" max="2" width="32.875" style="45" customWidth="1"/>
    <col min="3" max="7" width="18.125" customWidth="1"/>
    <col min="8" max="8" width="11.5" bestFit="1" customWidth="1"/>
  </cols>
  <sheetData>
    <row r="2" spans="1:9" ht="22.5">
      <c r="B2" s="118" t="s">
        <v>45</v>
      </c>
      <c r="C2" s="64"/>
      <c r="D2" s="64"/>
      <c r="E2" s="64"/>
      <c r="F2" s="64"/>
      <c r="G2" s="65"/>
    </row>
    <row r="4" spans="1:9" ht="15">
      <c r="B4" s="46"/>
      <c r="C4" s="66" t="s">
        <v>29</v>
      </c>
      <c r="D4" s="67"/>
      <c r="E4" s="67"/>
      <c r="F4" s="67"/>
    </row>
    <row r="5" spans="1:9" ht="15">
      <c r="C5" s="119" t="s">
        <v>46</v>
      </c>
      <c r="D5" s="67"/>
      <c r="E5" s="67"/>
      <c r="F5" s="67"/>
    </row>
    <row r="6" spans="1:9" ht="13.5" thickBot="1"/>
    <row r="7" spans="1:9" ht="18">
      <c r="A7" s="1">
        <v>1</v>
      </c>
      <c r="B7" s="47" t="s">
        <v>17</v>
      </c>
      <c r="C7" s="31" t="s">
        <v>39</v>
      </c>
      <c r="D7" s="31" t="s">
        <v>40</v>
      </c>
      <c r="E7" s="31">
        <v>2021</v>
      </c>
      <c r="F7" s="31">
        <v>2022</v>
      </c>
      <c r="G7" s="32">
        <v>2023</v>
      </c>
    </row>
    <row r="8" spans="1:9" ht="25.5">
      <c r="B8" s="21" t="s">
        <v>4</v>
      </c>
      <c r="C8" s="35">
        <v>7000000000</v>
      </c>
      <c r="D8" s="35">
        <f>C8*(1+C9)</f>
        <v>7770000000.000001</v>
      </c>
      <c r="E8" s="35">
        <f>D8*(1+D9)</f>
        <v>8624700000.0000019</v>
      </c>
      <c r="F8" s="35">
        <f>E8*(1+E9)</f>
        <v>9573417000.0000038</v>
      </c>
      <c r="G8" s="36">
        <f>F8*(1+F9)</f>
        <v>10626492870.000006</v>
      </c>
    </row>
    <row r="9" spans="1:9" ht="25.5">
      <c r="A9" s="1"/>
      <c r="B9" s="21" t="s">
        <v>1</v>
      </c>
      <c r="C9" s="7">
        <v>0.11</v>
      </c>
      <c r="D9" s="7">
        <v>0.11</v>
      </c>
      <c r="E9" s="7">
        <v>0.11</v>
      </c>
      <c r="F9" s="7">
        <v>0.11</v>
      </c>
      <c r="G9" s="8">
        <v>0.11</v>
      </c>
    </row>
    <row r="10" spans="1:9" ht="18">
      <c r="A10" s="2"/>
      <c r="B10" s="48" t="s">
        <v>5</v>
      </c>
      <c r="C10" s="35">
        <f>C16+C17</f>
        <v>0</v>
      </c>
      <c r="D10" s="35">
        <v>100000</v>
      </c>
      <c r="E10" s="35">
        <f>SUM(E14:E18)</f>
        <v>570000</v>
      </c>
      <c r="F10" s="35">
        <f t="shared" ref="F10:G10" si="0">SUM(F14:F18)</f>
        <v>1460000</v>
      </c>
      <c r="G10" s="35">
        <f t="shared" si="0"/>
        <v>3180000</v>
      </c>
    </row>
    <row r="11" spans="1:9" ht="18.75" thickBot="1">
      <c r="A11" s="2"/>
      <c r="B11" s="57" t="s">
        <v>37</v>
      </c>
      <c r="C11" s="58">
        <f t="shared" ref="C11:D11" si="1">C10/C8</f>
        <v>0</v>
      </c>
      <c r="D11" s="58">
        <f t="shared" si="1"/>
        <v>1.2870012870012868E-5</v>
      </c>
      <c r="E11" s="58">
        <f>E10/E8</f>
        <v>6.6089255278444458E-5</v>
      </c>
      <c r="F11" s="58">
        <f>F10/F8</f>
        <v>1.5250563095705528E-4</v>
      </c>
      <c r="G11" s="59">
        <f>G10/G8</f>
        <v>2.9925207111158571E-4</v>
      </c>
    </row>
    <row r="12" spans="1:9" ht="13.5" thickBot="1"/>
    <row r="13" spans="1:9" ht="18">
      <c r="A13" s="2">
        <v>2</v>
      </c>
      <c r="B13" s="47" t="s">
        <v>13</v>
      </c>
      <c r="C13" s="9"/>
      <c r="D13" s="9"/>
      <c r="E13" s="9"/>
      <c r="F13" s="9"/>
      <c r="G13" s="10"/>
    </row>
    <row r="14" spans="1:9" ht="18">
      <c r="A14" s="2"/>
      <c r="B14" s="116" t="s">
        <v>44</v>
      </c>
      <c r="C14" s="101">
        <v>0</v>
      </c>
      <c r="D14" s="101">
        <v>100000</v>
      </c>
      <c r="E14" s="101">
        <v>300000</v>
      </c>
      <c r="F14" s="101">
        <v>300000</v>
      </c>
      <c r="G14" s="102">
        <v>300000</v>
      </c>
      <c r="I14" s="44"/>
    </row>
    <row r="15" spans="1:9" ht="18">
      <c r="A15" s="2"/>
      <c r="B15" s="116" t="s">
        <v>41</v>
      </c>
      <c r="C15" s="101">
        <v>0</v>
      </c>
      <c r="D15" s="101">
        <v>0</v>
      </c>
      <c r="E15" s="101">
        <v>150000</v>
      </c>
      <c r="F15" s="101">
        <v>1000000</v>
      </c>
      <c r="G15" s="102">
        <v>2500000</v>
      </c>
      <c r="H15" s="99"/>
      <c r="I15" s="44"/>
    </row>
    <row r="16" spans="1:9" s="25" customFormat="1" ht="18">
      <c r="A16" s="2"/>
      <c r="B16" s="116" t="s">
        <v>42</v>
      </c>
      <c r="C16" s="103">
        <v>0</v>
      </c>
      <c r="D16" s="103">
        <v>0</v>
      </c>
      <c r="E16" s="103">
        <v>20000</v>
      </c>
      <c r="F16" s="103">
        <v>60000</v>
      </c>
      <c r="G16" s="104">
        <v>180000</v>
      </c>
      <c r="I16" s="56"/>
    </row>
    <row r="17" spans="1:9" ht="18">
      <c r="A17" s="2"/>
      <c r="B17" s="116" t="s">
        <v>43</v>
      </c>
      <c r="C17" s="101">
        <v>0</v>
      </c>
      <c r="D17" s="101">
        <v>0</v>
      </c>
      <c r="E17" s="101">
        <v>100000</v>
      </c>
      <c r="F17" s="101">
        <v>100000</v>
      </c>
      <c r="G17" s="102">
        <v>200000</v>
      </c>
      <c r="H17" s="97"/>
      <c r="I17" s="44"/>
    </row>
    <row r="18" spans="1:9" ht="30.95" customHeight="1" thickBot="1">
      <c r="A18" s="2"/>
      <c r="B18" s="117" t="s">
        <v>15</v>
      </c>
      <c r="C18" s="105">
        <v>500000</v>
      </c>
      <c r="D18" s="105">
        <v>500000</v>
      </c>
      <c r="E18" s="105">
        <v>0</v>
      </c>
      <c r="F18" s="105">
        <v>0</v>
      </c>
      <c r="G18" s="106">
        <v>0</v>
      </c>
    </row>
    <row r="19" spans="1:9" ht="19.5" thickTop="1" thickBot="1">
      <c r="A19" s="2"/>
      <c r="B19" s="100" t="s">
        <v>10</v>
      </c>
      <c r="C19" s="15">
        <f>SUM(C16:C18)</f>
        <v>500000</v>
      </c>
      <c r="D19" s="15">
        <f>SUM(D14:D18)</f>
        <v>600000</v>
      </c>
      <c r="E19" s="15">
        <f>SUM(E14:E18)</f>
        <v>570000</v>
      </c>
      <c r="F19" s="15">
        <f>SUM(F14:F18)</f>
        <v>1460000</v>
      </c>
      <c r="G19" s="60">
        <f>SUM(G14:G18)</f>
        <v>3180000</v>
      </c>
      <c r="H19" s="98"/>
    </row>
    <row r="20" spans="1:9" ht="18.75" thickBot="1">
      <c r="A20" s="2"/>
      <c r="B20" s="49"/>
      <c r="C20" s="28"/>
      <c r="D20" s="28"/>
      <c r="E20" s="29"/>
      <c r="F20" s="29"/>
      <c r="G20" s="30"/>
      <c r="H20" s="25"/>
    </row>
    <row r="21" spans="1:9" ht="18">
      <c r="A21" s="2">
        <v>3</v>
      </c>
      <c r="B21" s="61" t="s">
        <v>11</v>
      </c>
      <c r="C21" s="62"/>
      <c r="D21" s="62"/>
      <c r="E21" s="62"/>
      <c r="F21" s="62"/>
      <c r="G21" s="63"/>
    </row>
    <row r="22" spans="1:9" ht="25.5">
      <c r="A22" s="2"/>
      <c r="B22" s="26" t="s">
        <v>3</v>
      </c>
      <c r="C22" s="107">
        <v>0</v>
      </c>
      <c r="D22" s="107">
        <v>0</v>
      </c>
      <c r="E22" s="107">
        <v>0</v>
      </c>
      <c r="F22" s="107">
        <v>0</v>
      </c>
      <c r="G22" s="107">
        <v>0</v>
      </c>
    </row>
    <row r="23" spans="1:9" ht="18">
      <c r="A23" s="2"/>
      <c r="B23" s="26" t="s">
        <v>28</v>
      </c>
      <c r="C23" s="107">
        <v>0</v>
      </c>
      <c r="D23" s="108">
        <f>E84</f>
        <v>92400</v>
      </c>
      <c r="E23" s="108">
        <f>C84</f>
        <v>184800</v>
      </c>
      <c r="F23" s="108">
        <f>2*E23</f>
        <v>369600</v>
      </c>
      <c r="G23" s="109">
        <f>F23</f>
        <v>369600</v>
      </c>
    </row>
    <row r="24" spans="1:9" ht="26.25">
      <c r="A24" s="2"/>
      <c r="B24" s="48" t="s">
        <v>36</v>
      </c>
      <c r="C24" s="108">
        <v>0</v>
      </c>
      <c r="D24" s="108">
        <f>E80</f>
        <v>61600</v>
      </c>
      <c r="E24" s="108">
        <f>2*D24</f>
        <v>123200</v>
      </c>
      <c r="F24" s="108">
        <f>2*E24</f>
        <v>246400</v>
      </c>
      <c r="G24" s="109">
        <f>F24</f>
        <v>246400</v>
      </c>
    </row>
    <row r="25" spans="1:9" ht="25.5">
      <c r="A25" s="2"/>
      <c r="B25" s="26" t="s">
        <v>38</v>
      </c>
      <c r="C25" s="107">
        <v>0</v>
      </c>
      <c r="D25" s="107">
        <f>(D23+D27+D28+D29)*$C$72</f>
        <v>7168.0000000000009</v>
      </c>
      <c r="E25" s="107">
        <f>(E23+E27+E28+E29)*$C$72</f>
        <v>30072.000000000004</v>
      </c>
      <c r="F25" s="107">
        <f t="shared" ref="F25" si="2">(F23+F27+F28+F29)*$C$72</f>
        <v>56476.000000000007</v>
      </c>
      <c r="G25" s="110">
        <f>F24*1.25</f>
        <v>308000</v>
      </c>
    </row>
    <row r="26" spans="1:9" ht="18.75" thickBot="1">
      <c r="A26" s="2"/>
      <c r="B26" s="21" t="s">
        <v>14</v>
      </c>
      <c r="C26" s="111">
        <f>C18*0.93</f>
        <v>465000</v>
      </c>
      <c r="D26" s="111">
        <f>D18*0.93</f>
        <v>465000</v>
      </c>
      <c r="E26" s="111"/>
      <c r="F26" s="111"/>
      <c r="G26" s="112"/>
    </row>
    <row r="27" spans="1:9" ht="18">
      <c r="A27" s="2"/>
      <c r="B27" s="48" t="s">
        <v>18</v>
      </c>
      <c r="C27" s="108">
        <v>0</v>
      </c>
      <c r="D27" s="108">
        <v>0</v>
      </c>
      <c r="E27" s="108">
        <f>C84</f>
        <v>184800</v>
      </c>
      <c r="F27" s="108">
        <f>E27*1.5</f>
        <v>277200</v>
      </c>
      <c r="G27" s="109">
        <f>F27*1.25</f>
        <v>346500</v>
      </c>
    </row>
    <row r="28" spans="1:9" ht="18">
      <c r="A28" s="2"/>
      <c r="B28" s="48" t="s">
        <v>19</v>
      </c>
      <c r="C28" s="107">
        <v>0</v>
      </c>
      <c r="D28" s="107">
        <v>0</v>
      </c>
      <c r="E28" s="108">
        <v>50000</v>
      </c>
      <c r="F28" s="108">
        <v>150000</v>
      </c>
      <c r="G28" s="109">
        <v>300000</v>
      </c>
    </row>
    <row r="29" spans="1:9" ht="18.75" thickBot="1">
      <c r="A29" s="2"/>
      <c r="B29" s="21" t="s">
        <v>20</v>
      </c>
      <c r="C29" s="111">
        <v>0</v>
      </c>
      <c r="D29" s="112">
        <v>10000</v>
      </c>
      <c r="E29" s="113">
        <v>10000</v>
      </c>
      <c r="F29" s="114">
        <v>10000</v>
      </c>
      <c r="G29" s="115">
        <v>20000</v>
      </c>
    </row>
    <row r="30" spans="1:9" ht="36.75" thickBot="1">
      <c r="A30" s="2"/>
      <c r="B30" s="11" t="s">
        <v>2</v>
      </c>
      <c r="C30" s="16">
        <f>SUM(C22:C29)</f>
        <v>465000</v>
      </c>
      <c r="D30" s="16">
        <f>SUM(D22:D29)</f>
        <v>636168</v>
      </c>
      <c r="E30" s="16">
        <f>SUM(E22:E29)</f>
        <v>582872</v>
      </c>
      <c r="F30" s="16">
        <f>SUM(F22:F29)</f>
        <v>1109676</v>
      </c>
      <c r="G30" s="17">
        <f>SUM(G22:G29)</f>
        <v>1590500</v>
      </c>
    </row>
    <row r="31" spans="1:9" ht="18.75" thickBot="1">
      <c r="A31" s="2"/>
      <c r="B31" s="20"/>
      <c r="C31" s="19"/>
      <c r="D31" s="19"/>
      <c r="E31" s="19"/>
      <c r="F31" s="19"/>
      <c r="G31" s="19"/>
    </row>
    <row r="32" spans="1:9" ht="18">
      <c r="A32" s="2">
        <v>4</v>
      </c>
      <c r="B32" s="61" t="s">
        <v>26</v>
      </c>
      <c r="C32" s="62"/>
      <c r="D32" s="62"/>
      <c r="E32" s="62"/>
      <c r="F32" s="62"/>
      <c r="G32" s="63"/>
      <c r="H32" s="24"/>
    </row>
    <row r="33" spans="1:10" ht="26.25">
      <c r="A33" s="2"/>
      <c r="B33" s="53" t="s">
        <v>26</v>
      </c>
      <c r="C33" s="37">
        <f>C19-C30</f>
        <v>35000</v>
      </c>
      <c r="D33" s="37">
        <f>D19-D30</f>
        <v>-36168</v>
      </c>
      <c r="E33" s="37">
        <f>E19-E30</f>
        <v>-12872</v>
      </c>
      <c r="F33" s="37">
        <f>F19-F30</f>
        <v>350324</v>
      </c>
      <c r="G33" s="38">
        <f>G19-G30</f>
        <v>1589500</v>
      </c>
    </row>
    <row r="34" spans="1:10" ht="13.5" thickBot="1">
      <c r="B34" s="54" t="s">
        <v>27</v>
      </c>
      <c r="C34" s="33">
        <f>C33/C19</f>
        <v>7.0000000000000007E-2</v>
      </c>
      <c r="D34" s="33">
        <f>D33/D19</f>
        <v>-6.028E-2</v>
      </c>
      <c r="E34" s="33">
        <f>E33/E19</f>
        <v>-2.2582456140350878E-2</v>
      </c>
      <c r="F34" s="33">
        <f>F33/F19</f>
        <v>0.23994794520547946</v>
      </c>
      <c r="G34" s="34">
        <f>G33/G19</f>
        <v>0.49984276729559746</v>
      </c>
    </row>
    <row r="35" spans="1:10" ht="18.75" thickBot="1">
      <c r="A35" s="2"/>
      <c r="H35" s="6"/>
      <c r="I35" s="6"/>
      <c r="J35" s="6"/>
    </row>
    <row r="36" spans="1:10" ht="18">
      <c r="A36" s="2">
        <v>5</v>
      </c>
      <c r="B36" s="61" t="s">
        <v>8</v>
      </c>
      <c r="C36" s="62"/>
      <c r="D36" s="62"/>
      <c r="E36" s="62"/>
      <c r="F36" s="62"/>
      <c r="G36" s="63"/>
    </row>
    <row r="37" spans="1:10" ht="18">
      <c r="A37" s="2"/>
      <c r="B37" s="21" t="s">
        <v>7</v>
      </c>
      <c r="C37" s="35">
        <f>C19-C30</f>
        <v>35000</v>
      </c>
      <c r="D37" s="35">
        <f>D19-D30</f>
        <v>-36168</v>
      </c>
      <c r="E37" s="35">
        <f>E19-E30</f>
        <v>-12872</v>
      </c>
      <c r="F37" s="35">
        <f>F19-F30</f>
        <v>350324</v>
      </c>
      <c r="G37" s="36">
        <f>G19-G30</f>
        <v>1589500</v>
      </c>
    </row>
    <row r="38" spans="1:10" ht="18">
      <c r="A38" s="2"/>
      <c r="B38" s="21" t="s">
        <v>24</v>
      </c>
      <c r="C38" s="7">
        <v>0.35</v>
      </c>
      <c r="D38" s="7">
        <v>0.35</v>
      </c>
      <c r="E38" s="7">
        <v>0.35</v>
      </c>
      <c r="F38" s="7">
        <v>0.35</v>
      </c>
      <c r="G38" s="8">
        <v>0.35</v>
      </c>
    </row>
    <row r="39" spans="1:10" ht="18.75" thickBot="1">
      <c r="A39" s="2"/>
      <c r="B39" s="48" t="s">
        <v>21</v>
      </c>
      <c r="C39" s="39">
        <f>IF(C37&gt;0,C37*C38,0)</f>
        <v>12250</v>
      </c>
      <c r="D39" s="39">
        <f t="shared" ref="D39:G39" si="3">IF(D37&gt;0,D37*D38,0)</f>
        <v>0</v>
      </c>
      <c r="E39" s="39">
        <f t="shared" si="3"/>
        <v>0</v>
      </c>
      <c r="F39" s="39">
        <f t="shared" si="3"/>
        <v>122613.4</v>
      </c>
      <c r="G39" s="40">
        <f t="shared" si="3"/>
        <v>556325</v>
      </c>
    </row>
    <row r="40" spans="1:10" ht="18">
      <c r="A40" s="2"/>
      <c r="B40" s="50" t="s">
        <v>9</v>
      </c>
      <c r="C40" s="18">
        <f>IF(C37&lt;0,C37,C37*(1-C38))</f>
        <v>22750</v>
      </c>
      <c r="D40" s="18">
        <f>IF(D37&lt;0,D37,D37*(1-D38))</f>
        <v>-36168</v>
      </c>
      <c r="E40" s="18">
        <f>IF(E37&lt;0,E37,E37*(1-E38))</f>
        <v>-12872</v>
      </c>
      <c r="F40" s="18">
        <f>IF(F37&lt;0,F37,F37*(1-F38))</f>
        <v>227710.6</v>
      </c>
      <c r="G40" s="23">
        <f>IF(G37&lt;0,G37,G37*(1-G38))</f>
        <v>1033175</v>
      </c>
    </row>
    <row r="41" spans="1:10" ht="26.25" thickBot="1">
      <c r="A41" s="2"/>
      <c r="B41" s="12" t="s">
        <v>23</v>
      </c>
      <c r="C41" s="13">
        <f>C40/C19</f>
        <v>4.5499999999999999E-2</v>
      </c>
      <c r="D41" s="13">
        <f>D40/D19</f>
        <v>-6.028E-2</v>
      </c>
      <c r="E41" s="13">
        <f>E40/E19</f>
        <v>-2.2582456140350878E-2</v>
      </c>
      <c r="F41" s="13">
        <f>F40/F19</f>
        <v>0.15596616438356165</v>
      </c>
      <c r="G41" s="14">
        <f>G40/G19</f>
        <v>0.32489779874213837</v>
      </c>
    </row>
    <row r="43" spans="1:10">
      <c r="E43" s="5"/>
    </row>
    <row r="44" spans="1:10">
      <c r="C44" s="22"/>
    </row>
    <row r="45" spans="1:10" ht="15.75">
      <c r="F45" s="4"/>
      <c r="G45" s="3"/>
    </row>
    <row r="49" spans="2:7">
      <c r="C49" s="41"/>
      <c r="D49" s="41"/>
      <c r="E49" s="41"/>
      <c r="F49" s="41"/>
      <c r="G49" s="41"/>
    </row>
    <row r="50" spans="2:7">
      <c r="C50" s="41"/>
      <c r="D50" s="41"/>
      <c r="E50" s="41"/>
      <c r="F50" s="41"/>
      <c r="G50" s="41"/>
    </row>
    <row r="51" spans="2:7">
      <c r="C51" s="41"/>
      <c r="D51" s="41"/>
      <c r="E51" s="41"/>
      <c r="F51" s="41"/>
      <c r="G51" s="41"/>
    </row>
    <row r="52" spans="2:7">
      <c r="G52" s="42"/>
    </row>
    <row r="53" spans="2:7">
      <c r="G53" s="42"/>
    </row>
    <row r="54" spans="2:7">
      <c r="G54" s="42"/>
    </row>
    <row r="58" spans="2:7">
      <c r="B58" s="51"/>
      <c r="C58" s="41"/>
      <c r="D58" s="41"/>
      <c r="E58" s="41"/>
      <c r="F58" s="41"/>
      <c r="G58" s="41"/>
    </row>
    <row r="59" spans="2:7">
      <c r="D59" s="42"/>
      <c r="E59" s="42"/>
      <c r="F59" s="42"/>
      <c r="G59" s="42"/>
    </row>
    <row r="65" spans="2:10">
      <c r="E65" s="43"/>
      <c r="F65" s="43"/>
      <c r="G65" s="43"/>
      <c r="H65" s="43"/>
    </row>
    <row r="67" spans="2:10">
      <c r="E67" s="43"/>
      <c r="F67" s="43"/>
      <c r="G67" s="43"/>
      <c r="H67" s="43"/>
    </row>
    <row r="69" spans="2:10">
      <c r="E69" s="43"/>
      <c r="F69" s="43"/>
      <c r="G69" s="43"/>
      <c r="H69" s="43"/>
      <c r="J69" s="55"/>
    </row>
    <row r="70" spans="2:10">
      <c r="E70" s="43"/>
    </row>
    <row r="72" spans="2:10">
      <c r="B72" s="45" t="s">
        <v>30</v>
      </c>
      <c r="C72" s="27">
        <v>7.0000000000000007E-2</v>
      </c>
    </row>
    <row r="73" spans="2:10">
      <c r="B73" s="45" t="s">
        <v>31</v>
      </c>
      <c r="C73" s="27">
        <v>0.54</v>
      </c>
    </row>
    <row r="75" spans="2:10">
      <c r="J75">
        <f>500*350</f>
        <v>175000</v>
      </c>
    </row>
    <row r="76" spans="2:10">
      <c r="B76" s="45" t="s">
        <v>32</v>
      </c>
      <c r="C76" t="s">
        <v>33</v>
      </c>
      <c r="D76" t="s">
        <v>34</v>
      </c>
      <c r="E76" t="s">
        <v>35</v>
      </c>
    </row>
    <row r="77" spans="2:10">
      <c r="B77" s="52">
        <v>50000</v>
      </c>
      <c r="C77" s="43">
        <f>B77*(1+$C$73)</f>
        <v>77000</v>
      </c>
      <c r="D77" s="43">
        <f>C77*0.25</f>
        <v>19250</v>
      </c>
      <c r="E77" s="43">
        <f>C77*0.5</f>
        <v>38500</v>
      </c>
    </row>
    <row r="78" spans="2:10">
      <c r="B78" s="52">
        <v>60000</v>
      </c>
      <c r="C78" s="43">
        <f t="shared" ref="C78:C93" si="4">B78*(1+$C$73)</f>
        <v>92400</v>
      </c>
      <c r="D78" s="43">
        <f t="shared" ref="D78:D93" si="5">C78*0.25</f>
        <v>23100</v>
      </c>
      <c r="E78" s="43">
        <f t="shared" ref="E78:E93" si="6">C78*0.5</f>
        <v>46200</v>
      </c>
    </row>
    <row r="79" spans="2:10">
      <c r="B79" s="52">
        <v>70000</v>
      </c>
      <c r="C79" s="43">
        <f t="shared" si="4"/>
        <v>107800</v>
      </c>
      <c r="D79" s="43">
        <f t="shared" si="5"/>
        <v>26950</v>
      </c>
      <c r="E79" s="43">
        <f t="shared" si="6"/>
        <v>53900</v>
      </c>
    </row>
    <row r="80" spans="2:10">
      <c r="B80" s="52">
        <v>80000</v>
      </c>
      <c r="C80" s="43">
        <f t="shared" si="4"/>
        <v>123200</v>
      </c>
      <c r="D80" s="43">
        <f t="shared" si="5"/>
        <v>30800</v>
      </c>
      <c r="E80" s="43">
        <f t="shared" si="6"/>
        <v>61600</v>
      </c>
    </row>
    <row r="81" spans="2:5">
      <c r="B81" s="52">
        <v>90000</v>
      </c>
      <c r="C81" s="43">
        <f t="shared" si="4"/>
        <v>138600</v>
      </c>
      <c r="D81" s="43">
        <f t="shared" si="5"/>
        <v>34650</v>
      </c>
      <c r="E81" s="43">
        <f t="shared" si="6"/>
        <v>69300</v>
      </c>
    </row>
    <row r="82" spans="2:5">
      <c r="B82" s="52">
        <v>100000</v>
      </c>
      <c r="C82" s="43">
        <f t="shared" si="4"/>
        <v>154000</v>
      </c>
      <c r="D82" s="43">
        <f t="shared" si="5"/>
        <v>38500</v>
      </c>
      <c r="E82" s="43">
        <f t="shared" si="6"/>
        <v>77000</v>
      </c>
    </row>
    <row r="83" spans="2:5">
      <c r="B83" s="52">
        <v>110000</v>
      </c>
      <c r="C83" s="43">
        <f t="shared" si="4"/>
        <v>169400</v>
      </c>
      <c r="D83" s="43">
        <f t="shared" si="5"/>
        <v>42350</v>
      </c>
      <c r="E83" s="43">
        <f t="shared" si="6"/>
        <v>84700</v>
      </c>
    </row>
    <row r="84" spans="2:5">
      <c r="B84" s="52">
        <v>120000</v>
      </c>
      <c r="C84" s="43">
        <f t="shared" si="4"/>
        <v>184800</v>
      </c>
      <c r="D84" s="43">
        <f t="shared" si="5"/>
        <v>46200</v>
      </c>
      <c r="E84" s="43">
        <f t="shared" si="6"/>
        <v>92400</v>
      </c>
    </row>
    <row r="85" spans="2:5">
      <c r="B85" s="52">
        <v>130000</v>
      </c>
      <c r="C85" s="43">
        <f t="shared" si="4"/>
        <v>200200</v>
      </c>
      <c r="D85" s="43">
        <f t="shared" si="5"/>
        <v>50050</v>
      </c>
      <c r="E85" s="43">
        <f t="shared" si="6"/>
        <v>100100</v>
      </c>
    </row>
    <row r="86" spans="2:5">
      <c r="B86" s="52">
        <v>140000</v>
      </c>
      <c r="C86" s="43">
        <f t="shared" si="4"/>
        <v>215600</v>
      </c>
      <c r="D86" s="43">
        <f t="shared" si="5"/>
        <v>53900</v>
      </c>
      <c r="E86" s="43">
        <f t="shared" si="6"/>
        <v>107800</v>
      </c>
    </row>
    <row r="87" spans="2:5">
      <c r="B87" s="52">
        <v>150000</v>
      </c>
      <c r="C87" s="43">
        <f t="shared" si="4"/>
        <v>231000</v>
      </c>
      <c r="D87" s="43">
        <f t="shared" si="5"/>
        <v>57750</v>
      </c>
      <c r="E87" s="43">
        <f t="shared" si="6"/>
        <v>115500</v>
      </c>
    </row>
    <row r="88" spans="2:5">
      <c r="B88" s="52">
        <v>160000</v>
      </c>
      <c r="C88" s="43">
        <f t="shared" si="4"/>
        <v>246400</v>
      </c>
      <c r="D88" s="43">
        <f t="shared" si="5"/>
        <v>61600</v>
      </c>
      <c r="E88" s="43">
        <f t="shared" si="6"/>
        <v>123200</v>
      </c>
    </row>
    <row r="89" spans="2:5">
      <c r="B89" s="52">
        <v>170000</v>
      </c>
      <c r="C89" s="43">
        <f t="shared" si="4"/>
        <v>261800</v>
      </c>
      <c r="D89" s="43">
        <f t="shared" si="5"/>
        <v>65450</v>
      </c>
      <c r="E89" s="43">
        <f t="shared" si="6"/>
        <v>130900</v>
      </c>
    </row>
    <row r="90" spans="2:5">
      <c r="B90" s="52">
        <v>180000</v>
      </c>
      <c r="C90" s="43">
        <f t="shared" si="4"/>
        <v>277200</v>
      </c>
      <c r="D90" s="43">
        <f t="shared" si="5"/>
        <v>69300</v>
      </c>
      <c r="E90" s="43">
        <f t="shared" si="6"/>
        <v>138600</v>
      </c>
    </row>
    <row r="91" spans="2:5">
      <c r="B91" s="52">
        <v>190000</v>
      </c>
      <c r="C91" s="43">
        <f t="shared" si="4"/>
        <v>292600</v>
      </c>
      <c r="D91" s="43">
        <f t="shared" si="5"/>
        <v>73150</v>
      </c>
      <c r="E91" s="43">
        <f t="shared" si="6"/>
        <v>146300</v>
      </c>
    </row>
    <row r="92" spans="2:5">
      <c r="B92" s="52">
        <v>200000</v>
      </c>
      <c r="C92" s="43">
        <f t="shared" si="4"/>
        <v>308000</v>
      </c>
      <c r="D92" s="43">
        <f t="shared" si="5"/>
        <v>77000</v>
      </c>
      <c r="E92" s="43">
        <f t="shared" si="6"/>
        <v>154000</v>
      </c>
    </row>
    <row r="93" spans="2:5">
      <c r="B93" s="52">
        <v>210000</v>
      </c>
      <c r="C93" s="43">
        <f t="shared" si="4"/>
        <v>323400</v>
      </c>
      <c r="D93" s="43">
        <f t="shared" si="5"/>
        <v>80850</v>
      </c>
      <c r="E93" s="43">
        <f t="shared" si="6"/>
        <v>161700</v>
      </c>
    </row>
  </sheetData>
  <mergeCells count="6">
    <mergeCell ref="B36:G36"/>
    <mergeCell ref="B2:G2"/>
    <mergeCell ref="B32:G32"/>
    <mergeCell ref="B21:G21"/>
    <mergeCell ref="C5:F5"/>
    <mergeCell ref="C4:F4"/>
  </mergeCells>
  <phoneticPr fontId="15" type="noConversion"/>
  <pageMargins left="0.75" right="0.75" top="1" bottom="1" header="0.5" footer="0.5"/>
  <pageSetup scale="64" orientation="portrait" horizontalDpi="4294967292" verticalDpi="4294967292" r:id="rId1"/>
  <drawing r:id="rId2"/>
  <legacyDrawing r:id="rId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3"/>
  <sheetViews>
    <sheetView topLeftCell="A7" workbookViewId="0">
      <selection activeCell="B7" sqref="B7:H9"/>
    </sheetView>
  </sheetViews>
  <sheetFormatPr defaultColWidth="11" defaultRowHeight="12.75"/>
  <cols>
    <col min="1" max="15" width="11" customWidth="1"/>
    <col min="16" max="16" width="14.625" customWidth="1"/>
  </cols>
  <sheetData>
    <row r="2" spans="1:8" ht="18">
      <c r="A2" s="68" t="s">
        <v>16</v>
      </c>
      <c r="B2" s="69"/>
      <c r="C2" s="69"/>
      <c r="D2" s="69"/>
      <c r="E2" s="69"/>
      <c r="F2" s="69"/>
      <c r="G2" s="69"/>
      <c r="H2" s="69"/>
    </row>
    <row r="3" spans="1:8" ht="13.5" thickBot="1"/>
    <row r="4" spans="1:8" ht="12.75" customHeight="1">
      <c r="A4" s="94" t="s">
        <v>17</v>
      </c>
      <c r="B4" s="70" t="s">
        <v>6</v>
      </c>
      <c r="C4" s="71"/>
      <c r="D4" s="71"/>
      <c r="E4" s="71"/>
      <c r="F4" s="71"/>
      <c r="G4" s="72"/>
      <c r="H4" s="73"/>
    </row>
    <row r="5" spans="1:8">
      <c r="A5" s="95"/>
      <c r="B5" s="74"/>
      <c r="C5" s="75"/>
      <c r="D5" s="75"/>
      <c r="E5" s="75"/>
      <c r="F5" s="75"/>
      <c r="G5" s="76"/>
      <c r="H5" s="77"/>
    </row>
    <row r="6" spans="1:8" ht="84.75" customHeight="1" thickBot="1">
      <c r="A6" s="96"/>
      <c r="B6" s="78"/>
      <c r="C6" s="79"/>
      <c r="D6" s="79"/>
      <c r="E6" s="79"/>
      <c r="F6" s="79"/>
      <c r="G6" s="80"/>
      <c r="H6" s="81"/>
    </row>
    <row r="7" spans="1:8" ht="12.75" customHeight="1">
      <c r="A7" s="88" t="s">
        <v>12</v>
      </c>
      <c r="B7" s="82" t="s">
        <v>0</v>
      </c>
      <c r="C7" s="71"/>
      <c r="D7" s="71"/>
      <c r="E7" s="71"/>
      <c r="F7" s="71"/>
      <c r="G7" s="72"/>
      <c r="H7" s="73"/>
    </row>
    <row r="8" spans="1:8">
      <c r="A8" s="89"/>
      <c r="B8" s="74"/>
      <c r="C8" s="75"/>
      <c r="D8" s="75"/>
      <c r="E8" s="75"/>
      <c r="F8" s="75"/>
      <c r="G8" s="76"/>
      <c r="H8" s="77"/>
    </row>
    <row r="9" spans="1:8" ht="123.75" customHeight="1" thickBot="1">
      <c r="A9" s="90"/>
      <c r="B9" s="78"/>
      <c r="C9" s="79"/>
      <c r="D9" s="79"/>
      <c r="E9" s="79"/>
      <c r="F9" s="79"/>
      <c r="G9" s="80"/>
      <c r="H9" s="81"/>
    </row>
    <row r="10" spans="1:8" ht="15.75" customHeight="1">
      <c r="A10" s="91" t="s">
        <v>22</v>
      </c>
      <c r="B10" s="83" t="s">
        <v>25</v>
      </c>
      <c r="C10" s="84"/>
      <c r="D10" s="84"/>
      <c r="E10" s="84"/>
      <c r="F10" s="84"/>
      <c r="G10" s="72"/>
      <c r="H10" s="73"/>
    </row>
    <row r="11" spans="1:8">
      <c r="A11" s="92"/>
      <c r="B11" s="85"/>
      <c r="C11" s="86"/>
      <c r="D11" s="86"/>
      <c r="E11" s="86"/>
      <c r="F11" s="86"/>
      <c r="G11" s="76"/>
      <c r="H11" s="77"/>
    </row>
    <row r="12" spans="1:8">
      <c r="A12" s="92"/>
      <c r="B12" s="85"/>
      <c r="C12" s="86"/>
      <c r="D12" s="86"/>
      <c r="E12" s="86"/>
      <c r="F12" s="86"/>
      <c r="G12" s="76"/>
      <c r="H12" s="77"/>
    </row>
    <row r="13" spans="1:8">
      <c r="A13" s="92"/>
      <c r="B13" s="85"/>
      <c r="C13" s="86"/>
      <c r="D13" s="86"/>
      <c r="E13" s="86"/>
      <c r="F13" s="86"/>
      <c r="G13" s="76"/>
      <c r="H13" s="77"/>
    </row>
    <row r="14" spans="1:8">
      <c r="A14" s="92"/>
      <c r="B14" s="85"/>
      <c r="C14" s="86"/>
      <c r="D14" s="86"/>
      <c r="E14" s="86"/>
      <c r="F14" s="86"/>
      <c r="G14" s="76"/>
      <c r="H14" s="77"/>
    </row>
    <row r="15" spans="1:8">
      <c r="A15" s="92"/>
      <c r="B15" s="85"/>
      <c r="C15" s="86"/>
      <c r="D15" s="86"/>
      <c r="E15" s="86"/>
      <c r="F15" s="86"/>
      <c r="G15" s="76"/>
      <c r="H15" s="77"/>
    </row>
    <row r="16" spans="1:8">
      <c r="A16" s="92"/>
      <c r="B16" s="85"/>
      <c r="C16" s="86"/>
      <c r="D16" s="86"/>
      <c r="E16" s="86"/>
      <c r="F16" s="86"/>
      <c r="G16" s="76"/>
      <c r="H16" s="77"/>
    </row>
    <row r="17" spans="1:8">
      <c r="A17" s="92"/>
      <c r="B17" s="85"/>
      <c r="C17" s="86"/>
      <c r="D17" s="86"/>
      <c r="E17" s="86"/>
      <c r="F17" s="86"/>
      <c r="G17" s="76"/>
      <c r="H17" s="77"/>
    </row>
    <row r="18" spans="1:8">
      <c r="A18" s="92"/>
      <c r="B18" s="85"/>
      <c r="C18" s="86"/>
      <c r="D18" s="86"/>
      <c r="E18" s="86"/>
      <c r="F18" s="86"/>
      <c r="G18" s="76"/>
      <c r="H18" s="77"/>
    </row>
    <row r="19" spans="1:8" ht="23.1" customHeight="1">
      <c r="A19" s="92"/>
      <c r="B19" s="85"/>
      <c r="C19" s="86"/>
      <c r="D19" s="86"/>
      <c r="E19" s="86"/>
      <c r="F19" s="86"/>
      <c r="G19" s="76"/>
      <c r="H19" s="77"/>
    </row>
    <row r="20" spans="1:8">
      <c r="A20" s="92"/>
      <c r="B20" s="85"/>
      <c r="C20" s="86"/>
      <c r="D20" s="86"/>
      <c r="E20" s="86"/>
      <c r="F20" s="86"/>
      <c r="G20" s="76"/>
      <c r="H20" s="77"/>
    </row>
    <row r="21" spans="1:8">
      <c r="A21" s="92"/>
      <c r="B21" s="85"/>
      <c r="C21" s="86"/>
      <c r="D21" s="86"/>
      <c r="E21" s="86"/>
      <c r="F21" s="86"/>
      <c r="G21" s="76"/>
      <c r="H21" s="77"/>
    </row>
    <row r="22" spans="1:8" ht="35.1" customHeight="1">
      <c r="A22" s="92"/>
      <c r="B22" s="85"/>
      <c r="C22" s="86"/>
      <c r="D22" s="86"/>
      <c r="E22" s="86"/>
      <c r="F22" s="86"/>
      <c r="G22" s="76"/>
      <c r="H22" s="77"/>
    </row>
    <row r="23" spans="1:8" ht="65.099999999999994" customHeight="1" thickBot="1">
      <c r="A23" s="93"/>
      <c r="B23" s="87"/>
      <c r="C23" s="80"/>
      <c r="D23" s="80"/>
      <c r="E23" s="80"/>
      <c r="F23" s="80"/>
      <c r="G23" s="80"/>
      <c r="H23" s="81"/>
    </row>
  </sheetData>
  <mergeCells count="7">
    <mergeCell ref="A2:H2"/>
    <mergeCell ref="B4:H6"/>
    <mergeCell ref="B7:H9"/>
    <mergeCell ref="B10:H23"/>
    <mergeCell ref="A7:A9"/>
    <mergeCell ref="A10:A23"/>
    <mergeCell ref="A4:A6"/>
  </mergeCells>
  <phoneticPr fontId="15"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ProForma income</vt:lpstr>
      <vt:lpstr>Assumptions</vt:lpstr>
      <vt:lpstr>'ProForma income'!Print_Area</vt:lpstr>
    </vt:vector>
  </TitlesOfParts>
  <Company>Dawnbreaker,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Servo</dc:creator>
  <cp:lastModifiedBy>Ben</cp:lastModifiedBy>
  <cp:lastPrinted>2019-04-18T19:08:04Z</cp:lastPrinted>
  <dcterms:created xsi:type="dcterms:W3CDTF">2005-05-22T03:07:52Z</dcterms:created>
  <dcterms:modified xsi:type="dcterms:W3CDTF">2019-04-18T19:08:38Z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0x0101007C47DBFAE3D8F24DAA6D0992514F10F7</vt:lpwstr>
  </property>
  <property fmtid="{D5CDD505-2E9C-101B-9397-08002B2CF9AE}" pid="3" name="IsMyDocuments">
    <vt:bool>true</vt:bool>
  </property>
</Properties>
</file>