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b6f77277b2146ce6/Desktop/"/>
    </mc:Choice>
  </mc:AlternateContent>
  <xr:revisionPtr revIDLastSave="1" documentId="11_F29A60BB42CDD711F320AC995EB645E49076ECF9" xr6:coauthVersionLast="47" xr6:coauthVersionMax="47" xr10:uidLastSave="{5476228C-6E42-4A91-B167-97158036883F}"/>
  <bookViews>
    <workbookView xWindow="-108" yWindow="-108" windowWidth="23256" windowHeight="12456" tabRatio="867" firstSheet="4" activeTab="6" xr2:uid="{00000000-000D-0000-FFFF-FFFF00000000}"/>
  </bookViews>
  <sheets>
    <sheet name="VC muối" sheetId="2" state="hidden" r:id="rId1"/>
    <sheet name="Blogmech" sheetId="4" state="hidden" r:id="rId2"/>
    <sheet name="MACHINE DESIGN" sheetId="5" state="hidden" r:id="rId3"/>
    <sheet name="02. MOMEN ỐNG" sheetId="7" state="hidden" r:id="rId4"/>
    <sheet name="DATA 02" sheetId="22" r:id="rId5"/>
    <sheet name="SW-HOME" sheetId="12" r:id="rId6"/>
    <sheet name="SW-TAB 01" sheetId="11" r:id="rId7"/>
    <sheet name="SW-TAB 02" sheetId="13" r:id="rId8"/>
    <sheet name="SW-TAB 03" sheetId="14" r:id="rId9"/>
    <sheet name="SW-TAB 04" sheetId="15" r:id="rId10"/>
    <sheet name="SW-TAB 05" sheetId="16" r:id="rId11"/>
    <sheet name="SW-TAB 06" sheetId="17" r:id="rId12"/>
    <sheet name="SW-TAB 07" sheetId="18" r:id="rId13"/>
    <sheet name="SW-TAB 08" sheetId="21" r:id="rId14"/>
  </sheets>
  <definedNames>
    <definedName name="_xlnm._FilterDatabase" localSheetId="4" hidden="1">'DATA 02'!$A$2:$J$419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9" i="22" l="1"/>
  <c r="G418" i="22"/>
  <c r="G417" i="22"/>
  <c r="G416" i="22"/>
  <c r="G415" i="22"/>
  <c r="G414" i="22"/>
  <c r="G413" i="22"/>
  <c r="G412" i="22"/>
  <c r="G411" i="22"/>
  <c r="G410" i="22"/>
  <c r="G409" i="22"/>
  <c r="G408" i="22"/>
  <c r="G407" i="22"/>
  <c r="G406" i="22"/>
  <c r="G405" i="22"/>
  <c r="G404" i="22"/>
  <c r="G403" i="22"/>
  <c r="G402" i="22"/>
  <c r="G401" i="22"/>
  <c r="G400" i="22"/>
  <c r="G399" i="22"/>
  <c r="G398" i="22"/>
  <c r="G397" i="22"/>
  <c r="G396" i="22"/>
  <c r="G395" i="22"/>
  <c r="G394" i="22"/>
  <c r="G393" i="22"/>
  <c r="G392" i="22"/>
  <c r="G391" i="22"/>
  <c r="G390" i="22"/>
  <c r="G389" i="22"/>
  <c r="G388" i="22"/>
  <c r="G387" i="22"/>
  <c r="G386" i="22"/>
  <c r="G385" i="22"/>
  <c r="G384" i="22"/>
  <c r="G383" i="22"/>
  <c r="G382" i="22"/>
  <c r="G381" i="22"/>
  <c r="G380" i="22"/>
  <c r="G379" i="22"/>
  <c r="G378" i="22"/>
  <c r="G377" i="22"/>
  <c r="G376" i="22"/>
  <c r="G375" i="22"/>
  <c r="G374" i="22"/>
  <c r="G373" i="22"/>
  <c r="G372" i="22"/>
  <c r="G371" i="22"/>
  <c r="G370" i="22"/>
  <c r="G369" i="22"/>
  <c r="G368" i="22"/>
  <c r="G367" i="22"/>
  <c r="G366" i="22"/>
  <c r="G365" i="22"/>
  <c r="G364" i="22"/>
  <c r="G363" i="22"/>
  <c r="G362" i="22"/>
  <c r="G361" i="22"/>
  <c r="G360" i="22"/>
  <c r="G359" i="22"/>
  <c r="G358" i="22"/>
  <c r="G357" i="22"/>
  <c r="G356" i="22"/>
  <c r="G355" i="22"/>
  <c r="G354" i="22"/>
  <c r="G353" i="22"/>
  <c r="G352" i="22"/>
  <c r="G351" i="22"/>
  <c r="G350" i="22"/>
  <c r="G349" i="22"/>
  <c r="G348" i="22"/>
  <c r="G347" i="22"/>
  <c r="G346" i="22"/>
  <c r="G345" i="22"/>
  <c r="G344" i="22"/>
  <c r="G343" i="22"/>
  <c r="G342" i="22"/>
  <c r="G341" i="22"/>
  <c r="G340" i="22"/>
  <c r="G339" i="22"/>
  <c r="G338" i="22"/>
  <c r="G337" i="22"/>
  <c r="G336" i="22"/>
  <c r="G335" i="22"/>
  <c r="G334" i="22"/>
  <c r="G333" i="22"/>
  <c r="G332" i="22"/>
  <c r="G331" i="22"/>
  <c r="G330" i="22"/>
  <c r="G329" i="22"/>
  <c r="G328" i="22"/>
  <c r="G327" i="22"/>
  <c r="G326" i="22"/>
  <c r="G325" i="22"/>
  <c r="G324" i="22"/>
  <c r="G323" i="22"/>
  <c r="G322" i="22"/>
  <c r="G321" i="22"/>
  <c r="G320" i="22"/>
  <c r="G319" i="22"/>
  <c r="G318" i="22"/>
  <c r="G317" i="22"/>
  <c r="G316" i="22"/>
  <c r="G315" i="22"/>
  <c r="G314" i="22"/>
  <c r="G313" i="22"/>
  <c r="G312" i="22"/>
  <c r="G311" i="22"/>
  <c r="G310" i="22"/>
  <c r="G309" i="22"/>
  <c r="G308" i="22"/>
  <c r="G307" i="22"/>
  <c r="G306" i="22"/>
  <c r="G305" i="22"/>
  <c r="G304" i="22"/>
  <c r="G303" i="22"/>
  <c r="G302" i="22"/>
  <c r="G301" i="22"/>
  <c r="G300" i="22"/>
  <c r="G299" i="22"/>
  <c r="G298" i="22"/>
  <c r="G297" i="22"/>
  <c r="G296" i="22"/>
  <c r="G295" i="22"/>
  <c r="G294" i="22"/>
  <c r="G293" i="22"/>
  <c r="G292" i="22"/>
  <c r="G291" i="22"/>
  <c r="G290" i="22"/>
  <c r="G289" i="22"/>
  <c r="G288" i="22"/>
  <c r="G287" i="22"/>
  <c r="G286" i="22"/>
  <c r="G285" i="22"/>
  <c r="G284" i="22"/>
  <c r="G283" i="22"/>
  <c r="G282" i="22"/>
  <c r="G281" i="22"/>
  <c r="G280" i="22"/>
  <c r="G279" i="22"/>
  <c r="G278" i="22"/>
  <c r="G277" i="22"/>
  <c r="G276" i="22"/>
  <c r="G275" i="22"/>
  <c r="G274" i="22"/>
  <c r="G273" i="22"/>
  <c r="G272" i="22"/>
  <c r="G271" i="22"/>
  <c r="G270" i="22"/>
  <c r="G269" i="22"/>
  <c r="G268" i="22"/>
  <c r="G267" i="22"/>
  <c r="G266" i="22"/>
  <c r="G265" i="22"/>
  <c r="G264" i="22"/>
  <c r="G263" i="22"/>
  <c r="G262" i="22"/>
  <c r="G261" i="22"/>
  <c r="G260" i="22"/>
  <c r="G259" i="22"/>
  <c r="G258" i="22"/>
  <c r="G257" i="22"/>
  <c r="G256" i="22"/>
  <c r="G255" i="22"/>
  <c r="G254" i="22"/>
  <c r="G253" i="22"/>
  <c r="G252" i="22"/>
  <c r="G251" i="22"/>
  <c r="G250" i="22"/>
  <c r="G249" i="22"/>
  <c r="G248" i="22"/>
  <c r="G247" i="22"/>
  <c r="G246" i="22"/>
  <c r="G245" i="22"/>
  <c r="G244" i="22"/>
  <c r="G243" i="22"/>
  <c r="G242" i="22"/>
  <c r="G241" i="22"/>
  <c r="G240" i="22"/>
  <c r="G239" i="22"/>
  <c r="G238" i="22"/>
  <c r="G237" i="22"/>
  <c r="G236" i="22"/>
  <c r="G235" i="22"/>
  <c r="G234" i="22"/>
  <c r="G233" i="22"/>
  <c r="G232" i="22"/>
  <c r="G231" i="22"/>
  <c r="G230" i="22"/>
  <c r="G229" i="22"/>
  <c r="G228" i="22"/>
  <c r="G227" i="22"/>
  <c r="G226" i="22"/>
  <c r="G225" i="22"/>
  <c r="G224" i="22"/>
  <c r="G223" i="22"/>
  <c r="G222" i="22"/>
  <c r="G221" i="22"/>
  <c r="G220" i="22"/>
  <c r="G219" i="22"/>
  <c r="G218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G205" i="22"/>
  <c r="G204" i="22"/>
  <c r="G203" i="22"/>
  <c r="G202" i="22"/>
  <c r="G201" i="22"/>
  <c r="G200" i="22"/>
  <c r="G199" i="22"/>
  <c r="G198" i="22"/>
  <c r="G197" i="22"/>
  <c r="G196" i="22"/>
  <c r="G195" i="22"/>
  <c r="G194" i="22"/>
  <c r="G193" i="22"/>
  <c r="G192" i="22"/>
  <c r="G191" i="22"/>
  <c r="G190" i="22"/>
  <c r="G189" i="22"/>
  <c r="G188" i="22"/>
  <c r="G187" i="22"/>
  <c r="G186" i="22"/>
  <c r="G185" i="22"/>
  <c r="G184" i="22"/>
  <c r="G183" i="22"/>
  <c r="G182" i="22"/>
  <c r="G181" i="22"/>
  <c r="G180" i="22"/>
  <c r="G179" i="22"/>
  <c r="G178" i="22"/>
  <c r="G177" i="22"/>
  <c r="G176" i="22"/>
  <c r="G175" i="22"/>
  <c r="G174" i="22"/>
  <c r="G173" i="22"/>
  <c r="G172" i="22"/>
  <c r="G171" i="22"/>
  <c r="G170" i="22"/>
  <c r="G169" i="22"/>
  <c r="G168" i="22"/>
  <c r="G167" i="22"/>
  <c r="G166" i="22"/>
  <c r="G165" i="22"/>
  <c r="G164" i="22"/>
  <c r="G163" i="22"/>
  <c r="G162" i="22"/>
  <c r="G161" i="22"/>
  <c r="G160" i="22"/>
  <c r="G159" i="22"/>
  <c r="G158" i="22"/>
  <c r="G157" i="22"/>
  <c r="G156" i="22"/>
  <c r="G155" i="22"/>
  <c r="G154" i="22"/>
  <c r="G153" i="22"/>
  <c r="G152" i="22"/>
  <c r="G151" i="22"/>
  <c r="G150" i="22"/>
  <c r="G149" i="22"/>
  <c r="G148" i="22"/>
  <c r="G147" i="22"/>
  <c r="G146" i="22"/>
  <c r="G145" i="22"/>
  <c r="G144" i="22"/>
  <c r="G143" i="22"/>
  <c r="G142" i="22"/>
  <c r="G141" i="22"/>
  <c r="G140" i="22"/>
  <c r="G139" i="22"/>
  <c r="G138" i="22"/>
  <c r="G137" i="22"/>
  <c r="G136" i="22"/>
  <c r="G135" i="22"/>
  <c r="G134" i="22"/>
  <c r="G133" i="22"/>
  <c r="G132" i="22"/>
  <c r="G131" i="22"/>
  <c r="G130" i="22"/>
  <c r="G129" i="22"/>
  <c r="G128" i="22"/>
  <c r="G127" i="22"/>
  <c r="G126" i="22"/>
  <c r="G125" i="22"/>
  <c r="G124" i="22"/>
  <c r="G123" i="22"/>
  <c r="G122" i="22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G101" i="22"/>
  <c r="G100" i="22"/>
  <c r="G99" i="22"/>
  <c r="G98" i="22"/>
  <c r="G97" i="22"/>
  <c r="G96" i="22"/>
  <c r="G95" i="22"/>
  <c r="G94" i="22"/>
  <c r="G93" i="22"/>
  <c r="G92" i="22"/>
  <c r="G91" i="22"/>
  <c r="G90" i="22"/>
  <c r="G89" i="22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CE32" i="18" l="1"/>
  <c r="Q40" i="18" l="1"/>
  <c r="AC30" i="18"/>
  <c r="O26" i="15" l="1"/>
  <c r="H22" i="7" l="1"/>
  <c r="D22" i="7"/>
  <c r="E22" i="7" s="1"/>
  <c r="H21" i="7"/>
  <c r="D21" i="7"/>
  <c r="E21" i="7" s="1"/>
  <c r="H20" i="7"/>
  <c r="D20" i="7"/>
  <c r="E20" i="7" s="1"/>
  <c r="H19" i="7"/>
  <c r="D19" i="7"/>
  <c r="E19" i="7" s="1"/>
  <c r="H18" i="7"/>
  <c r="D18" i="7"/>
  <c r="E18" i="7" s="1"/>
  <c r="H17" i="7"/>
  <c r="E17" i="7"/>
  <c r="D17" i="7"/>
  <c r="H16" i="7"/>
  <c r="D16" i="7"/>
  <c r="E16" i="7" s="1"/>
  <c r="H15" i="7"/>
  <c r="D15" i="7"/>
  <c r="E15" i="7" s="1"/>
  <c r="H14" i="7"/>
  <c r="D14" i="7"/>
  <c r="E14" i="7" s="1"/>
  <c r="H13" i="7"/>
  <c r="D13" i="7"/>
  <c r="E13" i="7" s="1"/>
  <c r="H12" i="7"/>
  <c r="D12" i="7"/>
  <c r="E12" i="7" s="1"/>
  <c r="H11" i="7"/>
  <c r="D11" i="7"/>
  <c r="E11" i="7" s="1"/>
  <c r="H10" i="7"/>
  <c r="D10" i="7"/>
  <c r="E10" i="7" s="1"/>
  <c r="H9" i="7"/>
  <c r="D9" i="7"/>
  <c r="E9" i="7" s="1"/>
  <c r="H8" i="7"/>
  <c r="D8" i="7"/>
  <c r="E8" i="7" s="1"/>
  <c r="H7" i="7"/>
  <c r="D7" i="7"/>
  <c r="E7" i="7" s="1"/>
  <c r="H6" i="7"/>
  <c r="D6" i="7"/>
  <c r="E6" i="7" s="1"/>
  <c r="H5" i="7"/>
  <c r="D5" i="7"/>
  <c r="E5" i="7" s="1"/>
  <c r="H4" i="7"/>
  <c r="D4" i="7"/>
  <c r="E4" i="7" s="1"/>
  <c r="H3" i="7"/>
  <c r="D3" i="7"/>
  <c r="E3" i="7" s="1"/>
  <c r="E4" i="2" l="1"/>
  <c r="D4" i="4" s="1"/>
  <c r="D13" i="4"/>
  <c r="D13" i="5"/>
  <c r="D12" i="5"/>
  <c r="D11" i="5"/>
  <c r="D10" i="5"/>
  <c r="D11" i="4"/>
  <c r="D12" i="4" l="1"/>
  <c r="D14" i="4"/>
  <c r="D15" i="4"/>
  <c r="D14" i="5"/>
  <c r="E11" i="2" l="1"/>
  <c r="E7" i="2"/>
  <c r="E9" i="2"/>
  <c r="E8" i="2" l="1"/>
  <c r="E10" i="2" s="1"/>
</calcChain>
</file>

<file path=xl/sharedStrings.xml><?xml version="1.0" encoding="utf-8"?>
<sst xmlns="http://schemas.openxmlformats.org/spreadsheetml/2006/main" count="4422" uniqueCount="1606">
  <si>
    <t>Đơn vị</t>
  </si>
  <si>
    <t>m3/h</t>
  </si>
  <si>
    <t>ft3/h</t>
  </si>
  <si>
    <t>Tỷ trọng</t>
  </si>
  <si>
    <t>kg/m3</t>
  </si>
  <si>
    <t>ibs/ft3</t>
  </si>
  <si>
    <t>Chiều dài</t>
  </si>
  <si>
    <t>Góc nghiêng</t>
  </si>
  <si>
    <t>Độ</t>
  </si>
  <si>
    <t>kg/h</t>
  </si>
  <si>
    <t>ibs/h</t>
  </si>
  <si>
    <t>Tính tốc độ vít tải</t>
  </si>
  <si>
    <t>%</t>
  </si>
  <si>
    <t>L</t>
  </si>
  <si>
    <t>Tốc độ</t>
  </si>
  <si>
    <t>N</t>
  </si>
  <si>
    <t>rpm</t>
  </si>
  <si>
    <t>C</t>
  </si>
  <si>
    <t>Tỷ trọng vật liệu</t>
  </si>
  <si>
    <t>Hệ số điền đầy</t>
  </si>
  <si>
    <t>Hệ số vật liệu</t>
  </si>
  <si>
    <t>Hệ số quá tải</t>
  </si>
  <si>
    <t>Hiệu suất truyền động</t>
  </si>
  <si>
    <t>Kw</t>
  </si>
  <si>
    <t>Q</t>
  </si>
  <si>
    <t>P</t>
  </si>
  <si>
    <t>Góc ngiêng</t>
  </si>
  <si>
    <t>Năng suất</t>
  </si>
  <si>
    <t>T/h</t>
  </si>
  <si>
    <t>Hệ số cản</t>
  </si>
  <si>
    <t>Co</t>
  </si>
  <si>
    <t>Vật liệu muối</t>
  </si>
  <si>
    <t>Tìm H</t>
  </si>
  <si>
    <t>độ</t>
  </si>
  <si>
    <t>M</t>
  </si>
  <si>
    <t>Momen</t>
  </si>
  <si>
    <t>m</t>
  </si>
  <si>
    <t>n</t>
  </si>
  <si>
    <t>N/mm</t>
  </si>
  <si>
    <t>Thử</t>
  </si>
  <si>
    <t>Thỏa mãn</t>
  </si>
  <si>
    <t>momen&lt;thử</t>
  </si>
  <si>
    <t>P (ct1)</t>
  </si>
  <si>
    <t>lm</t>
  </si>
  <si>
    <t>t/h</t>
  </si>
  <si>
    <t>λ</t>
  </si>
  <si>
    <t>Lực cản</t>
  </si>
  <si>
    <t>Vật liệu</t>
  </si>
  <si>
    <t>muối</t>
  </si>
  <si>
    <t>Đường kính</t>
  </si>
  <si>
    <t>D</t>
  </si>
  <si>
    <t>Cs tải vật liệu</t>
  </si>
  <si>
    <t>Ph</t>
  </si>
  <si>
    <t>Cs tải trống</t>
  </si>
  <si>
    <t>Pn</t>
  </si>
  <si>
    <t>kw</t>
  </si>
  <si>
    <t>Cs nghiêng</t>
  </si>
  <si>
    <t>Pst</t>
  </si>
  <si>
    <t>Công suất tổng</t>
  </si>
  <si>
    <t>Pv</t>
  </si>
  <si>
    <t xml:space="preserve">Sai </t>
  </si>
  <si>
    <t>Momen quán tính</t>
  </si>
  <si>
    <t>Size (inch)</t>
  </si>
  <si>
    <t>D SCH40 (mm)</t>
  </si>
  <si>
    <t>t SCH40 (mm)</t>
  </si>
  <si>
    <t>I SCH40 (mm⁴)</t>
  </si>
  <si>
    <t>I SCH40 (inch4)</t>
  </si>
  <si>
    <t>t SCH80 (mm)</t>
  </si>
  <si>
    <t>I SCH80 (mm⁴)</t>
  </si>
  <si>
    <t>I SCH80 (inch4)</t>
  </si>
  <si>
    <t>mm</t>
  </si>
  <si>
    <t>Cánh vít</t>
  </si>
  <si>
    <t>S</t>
  </si>
  <si>
    <t>Trục vít</t>
  </si>
  <si>
    <t>l</t>
  </si>
  <si>
    <t>α(˚)</t>
  </si>
  <si>
    <t>Tính khối lượng</t>
  </si>
  <si>
    <t>d'(ɸm)</t>
  </si>
  <si>
    <t>D' (ɸm)</t>
  </si>
  <si>
    <t>mm4</t>
  </si>
  <si>
    <t>MOMEN QUÁN TÍNH ỐNG</t>
  </si>
  <si>
    <t>Đường kính cánh</t>
  </si>
  <si>
    <t>Bước cánh</t>
  </si>
  <si>
    <t>Đường kính trục</t>
  </si>
  <si>
    <t>Độ võng trục</t>
  </si>
  <si>
    <t>Chọn vật liệu</t>
  </si>
  <si>
    <t>Modun đàn hồi</t>
  </si>
  <si>
    <t>Vật liệu trục vít</t>
  </si>
  <si>
    <t>Tính công suất vít tải</t>
  </si>
  <si>
    <t>Bạc đạn</t>
  </si>
  <si>
    <t>Cám gạo</t>
  </si>
  <si>
    <t>L-S-B</t>
  </si>
  <si>
    <t>Vỏ trấu</t>
  </si>
  <si>
    <t>L-S</t>
  </si>
  <si>
    <t>Bột đậu thầu dầu</t>
  </si>
  <si>
    <t>Vetch</t>
  </si>
  <si>
    <t>Bột đậu nành</t>
  </si>
  <si>
    <t>Hạt điều</t>
  </si>
  <si>
    <t>Cashew Nuts</t>
  </si>
  <si>
    <t>H</t>
  </si>
  <si>
    <t>Bột mì</t>
  </si>
  <si>
    <t>Flour Wheat</t>
  </si>
  <si>
    <t>Hạt cà phê xanh</t>
  </si>
  <si>
    <t>Coffee, Ground, Wet</t>
  </si>
  <si>
    <t>Sesame Seed</t>
  </si>
  <si>
    <t>Đường bột</t>
  </si>
  <si>
    <t>Sugar, Powdered</t>
  </si>
  <si>
    <t>Đường thô</t>
  </si>
  <si>
    <t>Salt, Dry Coarse</t>
  </si>
  <si>
    <t>Cement, Clinker</t>
  </si>
  <si>
    <t>Limestone, Agricultural</t>
  </si>
  <si>
    <t>Sand Dry Silica</t>
  </si>
  <si>
    <t>Cinders, Coal</t>
  </si>
  <si>
    <t>Bột gỗ</t>
  </si>
  <si>
    <t>Wood Flour</t>
  </si>
  <si>
    <t>Clay, Dry, Lumpy</t>
  </si>
  <si>
    <t>Tính đường kính vít tải</t>
  </si>
  <si>
    <t>Tính năng suất vít tải</t>
  </si>
  <si>
    <t>Tính khối lượng vít tải</t>
  </si>
  <si>
    <t>Tính độ võng trục vít tải</t>
  </si>
  <si>
    <t>Back</t>
  </si>
  <si>
    <t>Ok</t>
  </si>
  <si>
    <t>Next</t>
  </si>
  <si>
    <t>Screw conveyor calculation</t>
  </si>
  <si>
    <t>Tab 1</t>
  </si>
  <si>
    <t>Tab 2</t>
  </si>
  <si>
    <t>Tab 3</t>
  </si>
  <si>
    <t>Tab 4</t>
  </si>
  <si>
    <t>Tab 5</t>
  </si>
  <si>
    <t>Tab 6</t>
  </si>
  <si>
    <t>Tab 7</t>
  </si>
  <si>
    <t>Tab 8</t>
  </si>
  <si>
    <t>Các ô màu xám là fix còn ô màu trắng là có thể chỉnh sửa</t>
  </si>
  <si>
    <t>Kích thước vật liệu</t>
  </si>
  <si>
    <t>Home</t>
  </si>
  <si>
    <t>Trang chủ</t>
  </si>
  <si>
    <t>Nhập thủ công</t>
  </si>
  <si>
    <t>Import tên vật liệu từ Tab 1</t>
  </si>
  <si>
    <t>Đường kính cánh (mm)</t>
  </si>
  <si>
    <t>Bước cánh (mm)</t>
  </si>
  <si>
    <t>Đường kính trục (mm)</t>
  </si>
  <si>
    <t>Tốc độ (rpm)</t>
  </si>
  <si>
    <t>Ẩn đi</t>
  </si>
  <si>
    <t>Chiều cao xả</t>
  </si>
  <si>
    <t>Khối lượng</t>
  </si>
  <si>
    <t>Loại bạc đạn</t>
  </si>
  <si>
    <t>Hệ số hiệu suất</t>
  </si>
  <si>
    <t>Hệ số góc nghiêng</t>
  </si>
  <si>
    <t>Momen xoắn</t>
  </si>
  <si>
    <t>Lực dọc trục</t>
  </si>
  <si>
    <t>Hệ số bạc đạn Fb</t>
  </si>
  <si>
    <t>Bạc đạn bi</t>
  </si>
  <si>
    <t>B</t>
  </si>
  <si>
    <t>Bạc thau</t>
  </si>
  <si>
    <t>Chì</t>
  </si>
  <si>
    <t>Teflon</t>
  </si>
  <si>
    <t>Gốm sứ</t>
  </si>
  <si>
    <t>Mặc định</t>
  </si>
  <si>
    <t xml:space="preserve">Năng suất </t>
  </si>
  <si>
    <t>Khối lượng vật liệu</t>
  </si>
  <si>
    <t>Chỉnh sửa</t>
  </si>
  <si>
    <t>A</t>
  </si>
  <si>
    <t>Fx2-1</t>
  </si>
  <si>
    <t>Fx2-2</t>
  </si>
  <si>
    <t>Fx2-3</t>
  </si>
  <si>
    <t>Fx2-4</t>
  </si>
  <si>
    <t>Fx1-1</t>
  </si>
  <si>
    <t>Fx1-2</t>
  </si>
  <si>
    <t xml:space="preserve"> kg/m3</t>
  </si>
  <si>
    <t xml:space="preserve">Nhập thủ công 1 trong 4 ô, ô còn lại sẽ quy đổi ra </t>
  </si>
  <si>
    <t>Các giá trị có sẵn</t>
  </si>
  <si>
    <t>Các giá trị cần phải tìm</t>
  </si>
  <si>
    <t>Fx1-2*2.20462</t>
  </si>
  <si>
    <t>Fx1-1*0.062428</t>
  </si>
  <si>
    <t>Fx2-3/Fx1-1</t>
  </si>
  <si>
    <t xml:space="preserve">Đường kính trục </t>
  </si>
  <si>
    <t xml:space="preserve">Tốc độ </t>
  </si>
  <si>
    <t>Import tên vật liệu từ TAB 1</t>
  </si>
  <si>
    <t>Fx3-1</t>
  </si>
  <si>
    <t>Bảng giá trị quy đổi</t>
  </si>
  <si>
    <t>Fx2-5</t>
  </si>
  <si>
    <t>Fx2-6</t>
  </si>
  <si>
    <t>Fx2-7</t>
  </si>
  <si>
    <t>Import từ DATA 01 vào hoặc có thể sửa thủ công</t>
  </si>
  <si>
    <t>Import từ DATA 02 vào hoặc có thể sửa thủ công</t>
  </si>
  <si>
    <t>Hệ số điền đầy góc nghiêng</t>
  </si>
  <si>
    <t>Hệ số điền đầy vật liệu</t>
  </si>
  <si>
    <t>Tính toán tự động hoặc có thể sửa thủ công</t>
  </si>
  <si>
    <t>Fx2-8</t>
  </si>
  <si>
    <t>Fx2-9</t>
  </si>
  <si>
    <t>Giá trị</t>
  </si>
  <si>
    <t>Ký hiệu</t>
  </si>
  <si>
    <t>Fx2-10</t>
  </si>
  <si>
    <t xml:space="preserve">Tính toán </t>
  </si>
  <si>
    <t>Fx3-2</t>
  </si>
  <si>
    <t>Fx3-3</t>
  </si>
  <si>
    <t>Fx3-4</t>
  </si>
  <si>
    <t>Fx3-5</t>
  </si>
  <si>
    <t>Fx3-6</t>
  </si>
  <si>
    <t>Fx3-7</t>
  </si>
  <si>
    <t>Fx3-8</t>
  </si>
  <si>
    <t>Bảng hàm giá trị</t>
  </si>
  <si>
    <t>Fx3-9</t>
  </si>
  <si>
    <t>Fx3-10</t>
  </si>
  <si>
    <t>Fx3-7*Fx1-1</t>
  </si>
  <si>
    <t>Bảng giá trị quy đổi khi chỉnh sửa</t>
  </si>
  <si>
    <t xml:space="preserve">Giá trị </t>
  </si>
  <si>
    <t>nhập từ 0-90</t>
  </si>
  <si>
    <t>nhập từ  0-90</t>
  </si>
  <si>
    <t>Fx4-1</t>
  </si>
  <si>
    <t>Fx4-2</t>
  </si>
  <si>
    <t>Fx4-3</t>
  </si>
  <si>
    <t>Fx4-4</t>
  </si>
  <si>
    <t>Fx4-5</t>
  </si>
  <si>
    <t>Fx4-6</t>
  </si>
  <si>
    <t>Fx4-8</t>
  </si>
  <si>
    <t>Fx4-10</t>
  </si>
  <si>
    <t>Fx4-7</t>
  </si>
  <si>
    <t>Fx4-9</t>
  </si>
  <si>
    <t>Fx4-2/35.3147</t>
  </si>
  <si>
    <t>Fx4-3/Fx1-1</t>
  </si>
  <si>
    <t>Fx4-4/2.20461/Fx1-1</t>
  </si>
  <si>
    <t>Fx4-1 * 35.3147</t>
  </si>
  <si>
    <t>Fx4-1 * Fx1-1</t>
  </si>
  <si>
    <t>Fx4-3 * 2.20462</t>
  </si>
  <si>
    <t>ví  dụ 15, 30, 45,…</t>
  </si>
  <si>
    <t>Mô-đun đàn hồi (MPa)</t>
  </si>
  <si>
    <t>Inox 304/316</t>
  </si>
  <si>
    <t>Gang</t>
  </si>
  <si>
    <t>Nhôm</t>
  </si>
  <si>
    <t>Đồng</t>
  </si>
  <si>
    <t>Thép cacbon</t>
  </si>
  <si>
    <t>Click vào danh sách sổ xuống</t>
  </si>
  <si>
    <t>Lấy mặc định theo danh sách bên</t>
  </si>
  <si>
    <t>Mpa</t>
  </si>
  <si>
    <t>Chiều dày cánh</t>
  </si>
  <si>
    <t>Chiều dày trục</t>
  </si>
  <si>
    <t>Fx5-1</t>
  </si>
  <si>
    <t>Fx5-2</t>
  </si>
  <si>
    <t>Fx5-3</t>
  </si>
  <si>
    <t>Fx5-4</t>
  </si>
  <si>
    <t>Fx5-5</t>
  </si>
  <si>
    <t>Fx5-6</t>
  </si>
  <si>
    <t>Fx5-7</t>
  </si>
  <si>
    <t>Fx5-8</t>
  </si>
  <si>
    <t>Fx5-9</t>
  </si>
  <si>
    <t>Kg/dm3</t>
  </si>
  <si>
    <t>7,85</t>
  </si>
  <si>
    <t>7,93</t>
  </si>
  <si>
    <t>7,20</t>
  </si>
  <si>
    <t>2,70</t>
  </si>
  <si>
    <t>8,96</t>
  </si>
  <si>
    <t>Fx5-10</t>
  </si>
  <si>
    <t>KL</t>
  </si>
  <si>
    <t>CV</t>
  </si>
  <si>
    <t>TV</t>
  </si>
  <si>
    <t>Click để chọn danh sách</t>
  </si>
  <si>
    <t>Fx6-1</t>
  </si>
  <si>
    <t>Fx6-2</t>
  </si>
  <si>
    <t>Fx6-3</t>
  </si>
  <si>
    <t>Fx6-4</t>
  </si>
  <si>
    <t>Fx6-5</t>
  </si>
  <si>
    <t>Fx6-6</t>
  </si>
  <si>
    <t>Fx6-7</t>
  </si>
  <si>
    <t>Fx6-8</t>
  </si>
  <si>
    <t>Fx6-9</t>
  </si>
  <si>
    <t>Fx6-10</t>
  </si>
  <si>
    <t>Fx6-11</t>
  </si>
  <si>
    <t>Fx6-12</t>
  </si>
  <si>
    <t>Fx6-13</t>
  </si>
  <si>
    <t>Giá trị mặc định</t>
  </si>
  <si>
    <t>Fx6-1 đến Fx6-4</t>
  </si>
  <si>
    <t>= Fx1-1</t>
  </si>
  <si>
    <t>= Fx1-2</t>
  </si>
  <si>
    <t>Lấy giá trị từ Tab 02hoặc 03 hoặc 04 (Tab nào được tính toán mới nhất thì lấy Tab đó)</t>
  </si>
  <si>
    <t>Khi chọn vào mục này thì mục Fx6-8 sẽ bị vô hiệu hóa</t>
  </si>
  <si>
    <t>Fx6-14</t>
  </si>
  <si>
    <t>Fx6-15</t>
  </si>
  <si>
    <t>Fx6-16</t>
  </si>
  <si>
    <t>Fx6-17</t>
  </si>
  <si>
    <t>Rpm</t>
  </si>
  <si>
    <t>Fx6-18</t>
  </si>
  <si>
    <t>Fx6-19</t>
  </si>
  <si>
    <t>Fx6-20</t>
  </si>
  <si>
    <t>Tổng công suất</t>
  </si>
  <si>
    <t>Công suất tải trống</t>
  </si>
  <si>
    <t>Công suất tải vật liệu</t>
  </si>
  <si>
    <t>Fx6-21</t>
  </si>
  <si>
    <t>Fx6-22</t>
  </si>
  <si>
    <t>Mặc định là 88, nếu click vào chỉnh sửa thì có thể nhập thủ công từ 0 đến 100</t>
  </si>
  <si>
    <t>Lấy giá trị từ Tab 02hoặc 03 hoặc 04 hoặc 05 (Tab nào được tính toán mới nhất thì lấy Tab đó)</t>
  </si>
  <si>
    <t>Nm</t>
  </si>
  <si>
    <t>=9550*Fx6-22/101</t>
  </si>
  <si>
    <t>Nếu nhập một trong hai thông số thì sẽ tính toán thông số còn lại</t>
  </si>
  <si>
    <t>Vít tải máng</t>
  </si>
  <si>
    <t>Máng vít</t>
  </si>
  <si>
    <t>Import từ bước trước</t>
  </si>
  <si>
    <t>Loại vít tải</t>
  </si>
  <si>
    <t>Nắp chắn</t>
  </si>
  <si>
    <t>Bích bịt</t>
  </si>
  <si>
    <t>Bích rỗng</t>
  </si>
  <si>
    <t>Tùy chỉnh</t>
  </si>
  <si>
    <t>Tổng khối lượng</t>
  </si>
  <si>
    <t>Fx07-M1</t>
  </si>
  <si>
    <t>Fx07-M2</t>
  </si>
  <si>
    <t>Fx07-M3</t>
  </si>
  <si>
    <t>Fx07-M4</t>
  </si>
  <si>
    <t>Fx07-M5</t>
  </si>
  <si>
    <t>Fx07-M6</t>
  </si>
  <si>
    <t>Fx07-M7</t>
  </si>
  <si>
    <t>Fx07-M8</t>
  </si>
  <si>
    <t>Fx07-M9</t>
  </si>
  <si>
    <t>Fx07-M10</t>
  </si>
  <si>
    <t>Xuất dữ liệu</t>
  </si>
  <si>
    <t>G1</t>
  </si>
  <si>
    <t>G2</t>
  </si>
  <si>
    <t>D1</t>
  </si>
  <si>
    <t>D2</t>
  </si>
  <si>
    <t>D3</t>
  </si>
  <si>
    <t>Động cơ</t>
  </si>
  <si>
    <t>Khớp nối</t>
  </si>
  <si>
    <t>Fx07-M1-01</t>
  </si>
  <si>
    <t>Fx07-M1-02</t>
  </si>
  <si>
    <t>Fx07-M1-03</t>
  </si>
  <si>
    <t>Fx07-M1-04</t>
  </si>
  <si>
    <t>Fx07-M1-05</t>
  </si>
  <si>
    <t>Fx07-M1-06</t>
  </si>
  <si>
    <t>Fx07-M1-07</t>
  </si>
  <si>
    <t>Có 8 button tùy chỉnh</t>
  </si>
  <si>
    <t>Next nghĩa là chuyển qua</t>
  </si>
  <si>
    <t>tùy chỉnh của chi tiết khác theo thứ tự liền kề</t>
  </si>
  <si>
    <t>A1</t>
  </si>
  <si>
    <t>A2</t>
  </si>
  <si>
    <t>A3</t>
  </si>
  <si>
    <t>A4</t>
  </si>
  <si>
    <t>A5</t>
  </si>
  <si>
    <t>T1</t>
  </si>
  <si>
    <t>T2</t>
  </si>
  <si>
    <t>T3</t>
  </si>
  <si>
    <t>Fx07-M3-01</t>
  </si>
  <si>
    <t>Fx07-M3-02</t>
  </si>
  <si>
    <t>Fx07-M3-03</t>
  </si>
  <si>
    <t>C1</t>
  </si>
  <si>
    <t>C2</t>
  </si>
  <si>
    <t>C3</t>
  </si>
  <si>
    <t>C4</t>
  </si>
  <si>
    <t>B1</t>
  </si>
  <si>
    <t>B2</t>
  </si>
  <si>
    <t>B3</t>
  </si>
  <si>
    <t>B4</t>
  </si>
  <si>
    <t>B5</t>
  </si>
  <si>
    <t>Fx07-M4-01</t>
  </si>
  <si>
    <t>Fx07-M4-02</t>
  </si>
  <si>
    <t>Fx07-M4-03</t>
  </si>
  <si>
    <t>Fx07-M4-04</t>
  </si>
  <si>
    <t>Fx07-M5-01</t>
  </si>
  <si>
    <t>Fx07-M5-02</t>
  </si>
  <si>
    <t>Fx07-M5-03</t>
  </si>
  <si>
    <t>Fx07-M5-04</t>
  </si>
  <si>
    <t>Fx07-M5-05</t>
  </si>
  <si>
    <t>A6</t>
  </si>
  <si>
    <t>Fx07-M6-01</t>
  </si>
  <si>
    <t>Fx07-M6-02</t>
  </si>
  <si>
    <t>Fx07-M6-03</t>
  </si>
  <si>
    <t>Fx07-M6-04</t>
  </si>
  <si>
    <t>Fx07-M6-05</t>
  </si>
  <si>
    <t>B6</t>
  </si>
  <si>
    <t>Fx07-M5-06</t>
  </si>
  <si>
    <t>B7</t>
  </si>
  <si>
    <t>Fx07-M5-07</t>
  </si>
  <si>
    <t>E1</t>
  </si>
  <si>
    <t>E2</t>
  </si>
  <si>
    <t>E3</t>
  </si>
  <si>
    <t>E4</t>
  </si>
  <si>
    <t>E5</t>
  </si>
  <si>
    <t>E6</t>
  </si>
  <si>
    <t>Fx07-M6-06</t>
  </si>
  <si>
    <t>N1</t>
  </si>
  <si>
    <t>N2</t>
  </si>
  <si>
    <t>N3</t>
  </si>
  <si>
    <t>N4</t>
  </si>
  <si>
    <t>Fx07-M7-01</t>
  </si>
  <si>
    <t>Fx07-M7-02</t>
  </si>
  <si>
    <t>Fx07-M7-03</t>
  </si>
  <si>
    <t>Fx07-M7-04</t>
  </si>
  <si>
    <t>N5</t>
  </si>
  <si>
    <t>Fx07-M7-05</t>
  </si>
  <si>
    <t>OK</t>
  </si>
  <si>
    <t>Quay về cửa sổ bên ngoài</t>
  </si>
  <si>
    <t>Click</t>
  </si>
  <si>
    <t>Vậy thì sẽ có 7 cửa sổ tùy chỉnh theo thứ tự như bên</t>
  </si>
  <si>
    <t>Có thể  nhập thủ công</t>
  </si>
  <si>
    <t>Nhập thủ công không được nhỏ hơn Fx5-10</t>
  </si>
  <si>
    <t>Chỉnh sửa thủ công</t>
  </si>
  <si>
    <t>=Fx07-M1-03*0.3</t>
  </si>
  <si>
    <t>=Fx5-3</t>
  </si>
  <si>
    <t>Động cơ giảm tốc</t>
  </si>
  <si>
    <t>Động cơ giảm tốc (kw)</t>
  </si>
  <si>
    <t xml:space="preserve">Có thể chọn thủ công từ danh sách </t>
  </si>
  <si>
    <t>= Fx6-22 *1.5 (làm tròn theo số dưới)</t>
  </si>
  <si>
    <t>UCF 201</t>
  </si>
  <si>
    <t>UCF 202</t>
  </si>
  <si>
    <t>UCF 203</t>
  </si>
  <si>
    <t>UCF 204</t>
  </si>
  <si>
    <t>UCF 205</t>
  </si>
  <si>
    <t>UCF 206</t>
  </si>
  <si>
    <t>UCF 207</t>
  </si>
  <si>
    <t>UCF 208</t>
  </si>
  <si>
    <t>UCF 209</t>
  </si>
  <si>
    <t>UCF 210</t>
  </si>
  <si>
    <t>UCF 211</t>
  </si>
  <si>
    <t>UCF 212</t>
  </si>
  <si>
    <t>UCF 213</t>
  </si>
  <si>
    <t>UCF 214</t>
  </si>
  <si>
    <t>UCF 215</t>
  </si>
  <si>
    <t>UCF 216</t>
  </si>
  <si>
    <t>UCF 217</t>
  </si>
  <si>
    <t>UCF 218</t>
  </si>
  <si>
    <t>UCF 219</t>
  </si>
  <si>
    <t>UCF 220</t>
  </si>
  <si>
    <t xml:space="preserve">KC-3012  </t>
  </si>
  <si>
    <t xml:space="preserve">KC-4012  </t>
  </si>
  <si>
    <t xml:space="preserve">KC-4014  </t>
  </si>
  <si>
    <t xml:space="preserve">KC-4016  </t>
  </si>
  <si>
    <t xml:space="preserve">KC-5014  </t>
  </si>
  <si>
    <t xml:space="preserve">KC-5016  </t>
  </si>
  <si>
    <t xml:space="preserve">KC-5018  </t>
  </si>
  <si>
    <t xml:space="preserve">KC-6018  </t>
  </si>
  <si>
    <t xml:space="preserve">KC-6020  </t>
  </si>
  <si>
    <t xml:space="preserve">KC-6022  </t>
  </si>
  <si>
    <t xml:space="preserve">KC-8018  </t>
  </si>
  <si>
    <t xml:space="preserve">KC-8020  </t>
  </si>
  <si>
    <t xml:space="preserve">KC-8022  </t>
  </si>
  <si>
    <t xml:space="preserve">KC-10020  </t>
  </si>
  <si>
    <t xml:space="preserve">KC-12018  </t>
  </si>
  <si>
    <t xml:space="preserve">KC-12022  </t>
  </si>
  <si>
    <t xml:space="preserve">KC-16018  </t>
  </si>
  <si>
    <t xml:space="preserve">KC-16022  </t>
  </si>
  <si>
    <t xml:space="preserve">KC-20018  </t>
  </si>
  <si>
    <t xml:space="preserve">KC-20022  </t>
  </si>
  <si>
    <t xml:space="preserve">KC-24022  </t>
  </si>
  <si>
    <t xml:space="preserve">KC-24026 </t>
  </si>
  <si>
    <t>=KC6018</t>
  </si>
  <si>
    <t>UCF210</t>
  </si>
  <si>
    <t>Fx07-M4-05</t>
  </si>
  <si>
    <t>Fx07-M2-02</t>
  </si>
  <si>
    <t>Fx07-M2-03</t>
  </si>
  <si>
    <t>Fx07-M2-04</t>
  </si>
  <si>
    <t>Fx07-M2-05</t>
  </si>
  <si>
    <t>Fx07-M2-06</t>
  </si>
  <si>
    <t>Fx07-M2-07</t>
  </si>
  <si>
    <t>Fx07-M2-08</t>
  </si>
  <si>
    <t>Có thể nhập thủ công</t>
  </si>
  <si>
    <t>=Fx07-M5-07</t>
  </si>
  <si>
    <t>Fx07-M7-06</t>
  </si>
  <si>
    <t>N6</t>
  </si>
  <si>
    <t>Cụm đế động cơ</t>
  </si>
  <si>
    <t xml:space="preserve">Fx07-M1 </t>
  </si>
  <si>
    <t>E7</t>
  </si>
  <si>
    <t>Fx07-M6-07</t>
  </si>
  <si>
    <t>Fx07-M11</t>
  </si>
  <si>
    <t>Tab tùy chỉnh giống nhau</t>
  </si>
  <si>
    <t>= Fx07-M2-06</t>
  </si>
  <si>
    <t>=Fx07-M2-08</t>
  </si>
  <si>
    <t>=Fx07-M2-07</t>
  </si>
  <si>
    <t>Fx07-M4-06</t>
  </si>
  <si>
    <t>Khối lượng mỗi cánh</t>
  </si>
  <si>
    <t>Xem TAB 5</t>
  </si>
  <si>
    <t>Link với TAB 7</t>
  </si>
  <si>
    <t>Chuyển về số nguyên (thấp xuống), ví dụ 8.9 thì chuyển về 8</t>
  </si>
  <si>
    <t>N7</t>
  </si>
  <si>
    <t>Fx07-M7-07</t>
  </si>
  <si>
    <t xml:space="preserve">Fx07-M7 </t>
  </si>
  <si>
    <t>Code phần mềm cho button này trước</t>
  </si>
  <si>
    <t>Còn những loại vít khác sẽ triển khai sau (cơ bản là giống nhau 90%)</t>
  </si>
  <si>
    <t>=sum(Fx07-M1 :Fx07-M7)</t>
  </si>
  <si>
    <t>I. Thông số vật liệu</t>
  </si>
  <si>
    <t>Tên vật liệu</t>
  </si>
  <si>
    <t>V</t>
  </si>
  <si>
    <t>=V</t>
  </si>
  <si>
    <t>=C</t>
  </si>
  <si>
    <t>Tính ở Tab nào thì lấy giá trị Tab đó</t>
  </si>
  <si>
    <t>Thông số kỹ thuật vít tải</t>
  </si>
  <si>
    <t>Xem Tab 01</t>
  </si>
  <si>
    <r>
      <rPr>
        <b/>
        <sz val="14"/>
        <color theme="1"/>
        <rFont val="Bahnschrift Light Condensed"/>
        <family val="2"/>
      </rPr>
      <t>=Fx2-1</t>
    </r>
    <r>
      <rPr>
        <sz val="14"/>
        <color theme="1"/>
        <rFont val="Bahnschrift Light Condensed"/>
        <family val="2"/>
      </rPr>
      <t xml:space="preserve"> hoặc Fx3</t>
    </r>
    <r>
      <rPr>
        <b/>
        <sz val="14"/>
        <color theme="1"/>
        <rFont val="Bahnschrift Light Condensed"/>
        <family val="2"/>
      </rPr>
      <t xml:space="preserve">-7 </t>
    </r>
    <r>
      <rPr>
        <sz val="14"/>
        <color theme="1"/>
        <rFont val="Bahnschrift Light Condensed"/>
        <family val="2"/>
      </rPr>
      <t>hoặc</t>
    </r>
    <r>
      <rPr>
        <b/>
        <sz val="14"/>
        <color theme="1"/>
        <rFont val="Bahnschrift Light Condensed"/>
        <family val="2"/>
      </rPr>
      <t xml:space="preserve"> Fx4-1</t>
    </r>
  </si>
  <si>
    <r>
      <rPr>
        <b/>
        <sz val="14"/>
        <color theme="1"/>
        <rFont val="Bahnschrift Light Condensed"/>
        <family val="2"/>
      </rPr>
      <t>=Fx2-2</t>
    </r>
    <r>
      <rPr>
        <sz val="14"/>
        <color theme="1"/>
        <rFont val="Bahnschrift Light Condensed"/>
        <family val="2"/>
      </rPr>
      <t xml:space="preserve"> hoặc </t>
    </r>
    <r>
      <rPr>
        <b/>
        <sz val="14"/>
        <color theme="1"/>
        <rFont val="Bahnschrift Light Condensed"/>
        <family val="2"/>
      </rPr>
      <t xml:space="preserve">Fx3-8 </t>
    </r>
    <r>
      <rPr>
        <sz val="14"/>
        <color theme="1"/>
        <rFont val="Bahnschrift Light Condensed"/>
        <family val="2"/>
      </rPr>
      <t>hoặc</t>
    </r>
    <r>
      <rPr>
        <b/>
        <sz val="14"/>
        <color theme="1"/>
        <rFont val="Bahnschrift Light Condensed"/>
        <family val="2"/>
      </rPr>
      <t xml:space="preserve"> Fx4-2</t>
    </r>
  </si>
  <si>
    <r>
      <rPr>
        <b/>
        <sz val="14"/>
        <color theme="1"/>
        <rFont val="Bahnschrift Light Condensed"/>
        <family val="2"/>
      </rPr>
      <t>=Fx2-3</t>
    </r>
    <r>
      <rPr>
        <sz val="14"/>
        <color theme="1"/>
        <rFont val="Bahnschrift Light Condensed"/>
        <family val="2"/>
      </rPr>
      <t xml:space="preserve"> hoặc </t>
    </r>
    <r>
      <rPr>
        <b/>
        <sz val="14"/>
        <color theme="1"/>
        <rFont val="Bahnschrift Light Condensed"/>
        <family val="2"/>
      </rPr>
      <t xml:space="preserve">Fx3-9 </t>
    </r>
    <r>
      <rPr>
        <sz val="14"/>
        <color theme="1"/>
        <rFont val="Bahnschrift Light Condensed"/>
        <family val="2"/>
      </rPr>
      <t>hoặc</t>
    </r>
    <r>
      <rPr>
        <b/>
        <sz val="14"/>
        <color theme="1"/>
        <rFont val="Bahnschrift Light Condensed"/>
        <family val="2"/>
      </rPr>
      <t xml:space="preserve"> Fx4-3</t>
    </r>
    <r>
      <rPr>
        <sz val="14"/>
        <color theme="1"/>
        <rFont val="Calibri"/>
        <family val="2"/>
      </rPr>
      <t/>
    </r>
  </si>
  <si>
    <r>
      <rPr>
        <b/>
        <sz val="14"/>
        <color theme="1"/>
        <rFont val="Bahnschrift Light Condensed"/>
        <family val="2"/>
      </rPr>
      <t>=Fx2-4</t>
    </r>
    <r>
      <rPr>
        <sz val="14"/>
        <color theme="1"/>
        <rFont val="Bahnschrift Light Condensed"/>
        <family val="2"/>
      </rPr>
      <t xml:space="preserve"> hoặc </t>
    </r>
    <r>
      <rPr>
        <b/>
        <sz val="14"/>
        <color theme="1"/>
        <rFont val="Bahnschrift Light Condensed"/>
        <family val="2"/>
      </rPr>
      <t xml:space="preserve">Fx3-10 </t>
    </r>
    <r>
      <rPr>
        <sz val="14"/>
        <color theme="1"/>
        <rFont val="Bahnschrift Light Condensed"/>
        <family val="2"/>
      </rPr>
      <t>hoặc</t>
    </r>
    <r>
      <rPr>
        <b/>
        <sz val="14"/>
        <color theme="1"/>
        <rFont val="Bahnschrift Light Condensed"/>
        <family val="2"/>
      </rPr>
      <t xml:space="preserve"> Fx4-4</t>
    </r>
    <r>
      <rPr>
        <sz val="14"/>
        <color theme="1"/>
        <rFont val="Calibri"/>
        <family val="2"/>
      </rPr>
      <t/>
    </r>
  </si>
  <si>
    <r>
      <t>=</t>
    </r>
    <r>
      <rPr>
        <b/>
        <sz val="11"/>
        <color theme="1"/>
        <rFont val="Bahnschrift Light Condensed"/>
        <family val="2"/>
      </rPr>
      <t>Fx07-M6-01+5</t>
    </r>
  </si>
  <si>
    <r>
      <rPr>
        <b/>
        <sz val="12"/>
        <color theme="1"/>
        <rFont val="Bahnschrift Light Condensed"/>
        <family val="2"/>
      </rPr>
      <t xml:space="preserve">Vít tải máng </t>
    </r>
    <r>
      <rPr>
        <sz val="12"/>
        <color theme="1"/>
        <rFont val="Bahnschrift Light Condensed"/>
        <family val="2"/>
      </rPr>
      <t>(Chọn theo tùy chọn ở Tab 1)</t>
    </r>
  </si>
  <si>
    <r>
      <t>=</t>
    </r>
    <r>
      <rPr>
        <b/>
        <sz val="11"/>
        <color theme="1"/>
        <rFont val="Bahnschrift Light Condensed"/>
        <family val="2"/>
      </rPr>
      <t>Fx5-7</t>
    </r>
  </si>
  <si>
    <r>
      <t>=</t>
    </r>
    <r>
      <rPr>
        <b/>
        <sz val="11"/>
        <color theme="1"/>
        <rFont val="Bahnschrift Light Condensed"/>
        <family val="2"/>
      </rPr>
      <t>Fx07-M2-04-Fx07-M1-03</t>
    </r>
  </si>
  <si>
    <r>
      <t>=</t>
    </r>
    <r>
      <rPr>
        <b/>
        <sz val="11"/>
        <color theme="1"/>
        <rFont val="Bahnschrift Light Condensed"/>
        <family val="2"/>
      </rPr>
      <t>Fx07-M5-01-Fx07-M1-07*2</t>
    </r>
  </si>
  <si>
    <r>
      <t>=</t>
    </r>
    <r>
      <rPr>
        <b/>
        <sz val="11"/>
        <color theme="1"/>
        <rFont val="Bahnschrift Light Condensed"/>
        <family val="2"/>
      </rPr>
      <t>Fx07-M1-04</t>
    </r>
    <r>
      <rPr>
        <sz val="11"/>
        <color theme="1"/>
        <rFont val="Bahnschrift Light Condensed"/>
        <family val="2"/>
      </rPr>
      <t xml:space="preserve"> + </t>
    </r>
    <r>
      <rPr>
        <b/>
        <sz val="11"/>
        <color theme="1"/>
        <rFont val="Bahnschrift Light Condensed"/>
        <family val="2"/>
      </rPr>
      <t>Fx07-M7-06</t>
    </r>
  </si>
  <si>
    <r>
      <t>=</t>
    </r>
    <r>
      <rPr>
        <b/>
        <sz val="10"/>
        <color theme="1"/>
        <rFont val="Bahnschrift Light Condensed"/>
        <family val="2"/>
      </rPr>
      <t>Fx5-10</t>
    </r>
    <r>
      <rPr>
        <sz val="10"/>
        <color theme="1"/>
        <rFont val="Bahnschrift Light Condensed"/>
        <family val="2"/>
      </rPr>
      <t>+2</t>
    </r>
  </si>
  <si>
    <r>
      <t>=</t>
    </r>
    <r>
      <rPr>
        <b/>
        <sz val="11"/>
        <color theme="1"/>
        <rFont val="Bahnschrift Light Condensed"/>
        <family val="2"/>
      </rPr>
      <t>Fx5-4</t>
    </r>
  </si>
  <si>
    <r>
      <t>=</t>
    </r>
    <r>
      <rPr>
        <b/>
        <sz val="11"/>
        <color theme="1"/>
        <rFont val="Bahnschrift Light Condensed"/>
        <family val="2"/>
      </rPr>
      <t>Fx07-M1-03</t>
    </r>
    <r>
      <rPr>
        <sz val="11"/>
        <color theme="1"/>
        <rFont val="Bahnschrift Light Condensed"/>
        <family val="2"/>
      </rPr>
      <t>-</t>
    </r>
    <r>
      <rPr>
        <b/>
        <sz val="11"/>
        <color theme="1"/>
        <rFont val="Bahnschrift Light Condensed"/>
        <family val="2"/>
      </rPr>
      <t>Fx07-M1-07</t>
    </r>
    <r>
      <rPr>
        <sz val="11"/>
        <color theme="1"/>
        <rFont val="Bahnschrift Light Condensed"/>
        <family val="2"/>
      </rPr>
      <t>*2</t>
    </r>
  </si>
  <si>
    <r>
      <t>=</t>
    </r>
    <r>
      <rPr>
        <b/>
        <sz val="11"/>
        <color theme="1"/>
        <rFont val="Bahnschrift Light Condensed"/>
        <family val="2"/>
      </rPr>
      <t>Fx07-M5-03</t>
    </r>
  </si>
  <si>
    <r>
      <t>=</t>
    </r>
    <r>
      <rPr>
        <b/>
        <sz val="11"/>
        <color theme="1"/>
        <rFont val="Bahnschrift Light Condensed"/>
        <family val="2"/>
      </rPr>
      <t>Fx07-M1-03*1.1</t>
    </r>
  </si>
  <si>
    <r>
      <t>=</t>
    </r>
    <r>
      <rPr>
        <b/>
        <sz val="10"/>
        <color theme="1"/>
        <rFont val="Bahnschrift Light Condensed"/>
        <family val="2"/>
      </rPr>
      <t>Fx5-4</t>
    </r>
    <r>
      <rPr>
        <sz val="10"/>
        <color theme="1"/>
        <rFont val="Bahnschrift Light Condensed"/>
        <family val="2"/>
      </rPr>
      <t xml:space="preserve"> + </t>
    </r>
    <r>
      <rPr>
        <b/>
        <sz val="10"/>
        <color theme="1"/>
        <rFont val="Bahnschrift Light Condensed"/>
        <family val="2"/>
      </rPr>
      <t>Fx07-M1-01</t>
    </r>
    <r>
      <rPr>
        <sz val="10"/>
        <color theme="1"/>
        <rFont val="Bahnschrift Light Condensed"/>
        <family val="2"/>
      </rPr>
      <t>*2</t>
    </r>
  </si>
  <si>
    <r>
      <t>+ Nhập thủ công không được nhỏ hơn</t>
    </r>
    <r>
      <rPr>
        <b/>
        <sz val="10"/>
        <color theme="1"/>
        <rFont val="Bahnschrift Light Condensed"/>
        <family val="2"/>
      </rPr>
      <t xml:space="preserve"> Fx5-4</t>
    </r>
    <r>
      <rPr>
        <sz val="10"/>
        <color theme="1"/>
        <rFont val="Bahnschrift Light Condensed"/>
        <family val="2"/>
      </rPr>
      <t xml:space="preserve"> + </t>
    </r>
    <r>
      <rPr>
        <b/>
        <sz val="10"/>
        <color theme="1"/>
        <rFont val="Bahnschrift Light Condensed"/>
        <family val="2"/>
      </rPr>
      <t>Fx5-10</t>
    </r>
    <r>
      <rPr>
        <sz val="10"/>
        <color theme="1"/>
        <rFont val="Bahnschrift Light Condensed"/>
        <family val="2"/>
      </rPr>
      <t>*2
+ Khi nhập thủ công thì sẽ tự động tính giá trị (</t>
    </r>
    <r>
      <rPr>
        <b/>
        <sz val="10"/>
        <color theme="1"/>
        <rFont val="Bahnschrift Light Condensed"/>
        <family val="2"/>
      </rPr>
      <t>Fx07-M1-01</t>
    </r>
    <r>
      <rPr>
        <sz val="10"/>
        <color theme="1"/>
        <rFont val="Bahnschrift Light Condensed"/>
        <family val="2"/>
      </rPr>
      <t xml:space="preserve"> = </t>
    </r>
    <r>
      <rPr>
        <b/>
        <sz val="10"/>
        <color theme="1"/>
        <rFont val="Bahnschrift Light Condensed"/>
        <family val="2"/>
      </rPr>
      <t>Fx 07-M1-02</t>
    </r>
    <r>
      <rPr>
        <sz val="10"/>
        <color theme="1"/>
        <rFont val="Bahnschrift Light Condensed"/>
        <family val="2"/>
      </rPr>
      <t xml:space="preserve"> -</t>
    </r>
    <r>
      <rPr>
        <b/>
        <sz val="10"/>
        <color theme="1"/>
        <rFont val="Bahnschrift Light Condensed"/>
        <family val="2"/>
      </rPr>
      <t xml:space="preserve"> Fx5-4)/</t>
    </r>
    <r>
      <rPr>
        <sz val="10"/>
        <color theme="1"/>
        <rFont val="Bahnschrift Light Condensed"/>
        <family val="2"/>
      </rPr>
      <t>2</t>
    </r>
  </si>
  <si>
    <r>
      <t xml:space="preserve">= </t>
    </r>
    <r>
      <rPr>
        <b/>
        <sz val="11"/>
        <color theme="1"/>
        <rFont val="Bahnschrift Light Condensed"/>
        <family val="2"/>
      </rPr>
      <t xml:space="preserve">Fx5-4 </t>
    </r>
    <r>
      <rPr>
        <sz val="11"/>
        <color theme="1"/>
        <rFont val="Bahnschrift Light Condensed"/>
        <family val="2"/>
      </rPr>
      <t>* 3</t>
    </r>
  </si>
  <si>
    <r>
      <t>=</t>
    </r>
    <r>
      <rPr>
        <b/>
        <sz val="11"/>
        <color theme="1"/>
        <rFont val="Bahnschrift Light Condensed"/>
        <family val="2"/>
      </rPr>
      <t>Fx5-8</t>
    </r>
  </si>
  <si>
    <r>
      <t>=</t>
    </r>
    <r>
      <rPr>
        <b/>
        <sz val="11"/>
        <color theme="1"/>
        <rFont val="Bahnschrift Light Condensed"/>
        <family val="2"/>
      </rPr>
      <t>Fx5-5</t>
    </r>
  </si>
  <si>
    <r>
      <t>=</t>
    </r>
    <r>
      <rPr>
        <b/>
        <sz val="11"/>
        <color theme="1"/>
        <rFont val="Bahnschrift Light Condensed"/>
        <family val="2"/>
      </rPr>
      <t>Fx07-M5-04</t>
    </r>
    <r>
      <rPr>
        <sz val="11"/>
        <color theme="1"/>
        <rFont val="Bahnschrift Light Condensed"/>
        <family val="2"/>
      </rPr>
      <t>+</t>
    </r>
    <r>
      <rPr>
        <b/>
        <sz val="11"/>
        <color theme="1"/>
        <rFont val="Bahnschrift Light Condensed"/>
        <family val="2"/>
      </rPr>
      <t>Fx07-M1-07</t>
    </r>
  </si>
  <si>
    <r>
      <t>=</t>
    </r>
    <r>
      <rPr>
        <b/>
        <sz val="11"/>
        <color theme="1"/>
        <rFont val="Bahnschrift Light Condensed"/>
        <family val="2"/>
      </rPr>
      <t>Fx07-M1-06</t>
    </r>
  </si>
  <si>
    <r>
      <t>=</t>
    </r>
    <r>
      <rPr>
        <b/>
        <sz val="11"/>
        <color theme="1"/>
        <rFont val="Bahnschrift Light Condensed"/>
        <family val="2"/>
      </rPr>
      <t>Fx07-M1-02</t>
    </r>
    <r>
      <rPr>
        <sz val="11"/>
        <color theme="1"/>
        <rFont val="Bahnschrift Light Condensed"/>
        <family val="2"/>
      </rPr>
      <t>+</t>
    </r>
    <r>
      <rPr>
        <b/>
        <sz val="11"/>
        <color theme="1"/>
        <rFont val="Bahnschrift Light Condensed"/>
        <family val="2"/>
      </rPr>
      <t>Fx07-M1-03</t>
    </r>
    <r>
      <rPr>
        <sz val="11"/>
        <color theme="1"/>
        <rFont val="Bahnschrift Light Condensed"/>
        <family val="2"/>
      </rPr>
      <t>*2</t>
    </r>
  </si>
  <si>
    <r>
      <t>=</t>
    </r>
    <r>
      <rPr>
        <b/>
        <sz val="11"/>
        <color theme="1"/>
        <rFont val="Bahnschrift Light Condensed"/>
        <family val="2"/>
      </rPr>
      <t>Fx07-M1-06</t>
    </r>
    <r>
      <rPr>
        <sz val="11"/>
        <color theme="1"/>
        <rFont val="Bahnschrift Light Condensed"/>
        <family val="2"/>
      </rPr>
      <t>+</t>
    </r>
    <r>
      <rPr>
        <b/>
        <sz val="11"/>
        <color theme="1"/>
        <rFont val="Bahnschrift Light Condensed"/>
        <family val="2"/>
      </rPr>
      <t>G2</t>
    </r>
    <r>
      <rPr>
        <sz val="11"/>
        <color theme="1"/>
        <rFont val="Bahnschrift Light Condensed"/>
        <family val="2"/>
      </rPr>
      <t>*2</t>
    </r>
  </si>
  <si>
    <r>
      <t>=</t>
    </r>
    <r>
      <rPr>
        <b/>
        <sz val="11"/>
        <color theme="1"/>
        <rFont val="Bahnschrift Light Condensed"/>
        <family val="2"/>
      </rPr>
      <t>Fx07-M5-02</t>
    </r>
    <r>
      <rPr>
        <sz val="11"/>
        <color theme="1"/>
        <rFont val="Bahnschrift Light Condensed"/>
        <family val="2"/>
      </rPr>
      <t>/2</t>
    </r>
  </si>
  <si>
    <r>
      <t>=</t>
    </r>
    <r>
      <rPr>
        <b/>
        <sz val="11"/>
        <color theme="1"/>
        <rFont val="Bahnschrift Light Condensed"/>
        <family val="2"/>
      </rPr>
      <t>Fx07-M5-05</t>
    </r>
    <r>
      <rPr>
        <sz val="11"/>
        <color theme="1"/>
        <rFont val="Bahnschrift Light Condensed"/>
        <family val="2"/>
      </rPr>
      <t>+</t>
    </r>
    <r>
      <rPr>
        <b/>
        <sz val="11"/>
        <color theme="1"/>
        <rFont val="Bahnschrift Light Condensed"/>
        <family val="2"/>
      </rPr>
      <t>Fx07-M1-07</t>
    </r>
  </si>
  <si>
    <r>
      <t>=</t>
    </r>
    <r>
      <rPr>
        <b/>
        <sz val="11"/>
        <color theme="1"/>
        <rFont val="Bahnschrift Light Condensed"/>
        <family val="2"/>
      </rPr>
      <t>Fx07-M3-03/Fx07-M4-03</t>
    </r>
  </si>
  <si>
    <r>
      <t>=</t>
    </r>
    <r>
      <rPr>
        <b/>
        <sz val="11"/>
        <color theme="1"/>
        <rFont val="Bahnschrift Light Condensed"/>
        <family val="2"/>
      </rPr>
      <t>Fx07-M1-05</t>
    </r>
    <r>
      <rPr>
        <sz val="11"/>
        <color theme="1"/>
        <rFont val="Bahnschrift Light Condensed"/>
        <family val="2"/>
      </rPr>
      <t>-</t>
    </r>
    <r>
      <rPr>
        <b/>
        <sz val="11"/>
        <color theme="1"/>
        <rFont val="Bahnschrift Light Condensed"/>
        <family val="2"/>
      </rPr>
      <t>Fx07-M1-07</t>
    </r>
  </si>
  <si>
    <r>
      <t>=</t>
    </r>
    <r>
      <rPr>
        <b/>
        <sz val="11"/>
        <color theme="1"/>
        <rFont val="Bahnschrift Light Condensed"/>
        <family val="2"/>
      </rPr>
      <t>Fx07-M5-06</t>
    </r>
  </si>
  <si>
    <r>
      <t>=</t>
    </r>
    <r>
      <rPr>
        <b/>
        <sz val="11"/>
        <color theme="1"/>
        <rFont val="Bahnschrift Light Condensed"/>
        <family val="2"/>
      </rPr>
      <t>CV</t>
    </r>
  </si>
  <si>
    <r>
      <t>=</t>
    </r>
    <r>
      <rPr>
        <b/>
        <sz val="11"/>
        <color theme="1"/>
        <rFont val="Bahnschrift Light Condensed"/>
        <family val="2"/>
      </rPr>
      <t>Fx07-M5-01</t>
    </r>
    <r>
      <rPr>
        <sz val="11"/>
        <color theme="1"/>
        <rFont val="Bahnschrift Light Condensed"/>
        <family val="2"/>
      </rPr>
      <t>-</t>
    </r>
    <r>
      <rPr>
        <b/>
        <sz val="11"/>
        <color theme="1"/>
        <rFont val="Bahnschrift Light Condensed"/>
        <family val="2"/>
      </rPr>
      <t>Fx07-M5-04</t>
    </r>
    <r>
      <rPr>
        <sz val="11"/>
        <color theme="1"/>
        <rFont val="Bahnschrift Light Condensed"/>
        <family val="2"/>
      </rPr>
      <t>*2</t>
    </r>
  </si>
  <si>
    <r>
      <t>=</t>
    </r>
    <r>
      <rPr>
        <b/>
        <sz val="12"/>
        <color theme="1"/>
        <rFont val="Bahnschrift Light Condensed"/>
        <family val="2"/>
      </rPr>
      <t>Fx07-M6-01</t>
    </r>
    <r>
      <rPr>
        <sz val="12"/>
        <color theme="1"/>
        <rFont val="Bahnschrift Light Condensed"/>
        <family val="2"/>
      </rPr>
      <t>/2</t>
    </r>
  </si>
  <si>
    <r>
      <t>=(((</t>
    </r>
    <r>
      <rPr>
        <b/>
        <sz val="12"/>
        <color theme="1"/>
        <rFont val="Bahnschrift Light Condensed"/>
        <family val="2"/>
      </rPr>
      <t>Fx07-M7-01</t>
    </r>
    <r>
      <rPr>
        <sz val="12"/>
        <color theme="1"/>
        <rFont val="Bahnschrift Light Condensed"/>
        <family val="2"/>
      </rPr>
      <t>+</t>
    </r>
    <r>
      <rPr>
        <b/>
        <sz val="12"/>
        <color theme="1"/>
        <rFont val="Bahnschrift Light Condensed"/>
        <family val="2"/>
      </rPr>
      <t>Fx07-M7-06</t>
    </r>
    <r>
      <rPr>
        <sz val="12"/>
        <color theme="1"/>
        <rFont val="Bahnschrift Light Condensed"/>
        <family val="2"/>
      </rPr>
      <t>*5 ) - (</t>
    </r>
    <r>
      <rPr>
        <b/>
        <sz val="12"/>
        <color theme="1"/>
        <rFont val="Bahnschrift Light Condensed"/>
        <family val="2"/>
      </rPr>
      <t xml:space="preserve">Fx07-M7-03 * 2 </t>
    </r>
    <r>
      <rPr>
        <sz val="12"/>
        <color theme="1"/>
        <rFont val="Bahnschrift Light Condensed"/>
        <family val="2"/>
      </rPr>
      <t>)) /2)/sin(</t>
    </r>
    <r>
      <rPr>
        <b/>
        <sz val="12"/>
        <color theme="1"/>
        <rFont val="Bahnschrift Light Condensed"/>
        <family val="2"/>
      </rPr>
      <t>Fx07-M7-05</t>
    </r>
    <r>
      <rPr>
        <sz val="12"/>
        <color theme="1"/>
        <rFont val="Bahnschrift Light Condensed"/>
        <family val="2"/>
      </rPr>
      <t>/2)</t>
    </r>
  </si>
  <si>
    <r>
      <t>=</t>
    </r>
    <r>
      <rPr>
        <b/>
        <sz val="12"/>
        <color theme="1"/>
        <rFont val="Bahnschrift Light Condensed"/>
        <family val="2"/>
      </rPr>
      <t>Fx07-M4-05*Fx07-M4-06</t>
    </r>
  </si>
  <si>
    <r>
      <t>= (</t>
    </r>
    <r>
      <rPr>
        <b/>
        <sz val="12"/>
        <color theme="1"/>
        <rFont val="Bahnschrift Light Condensed"/>
        <family val="2"/>
      </rPr>
      <t>Fx07-M7-02</t>
    </r>
    <r>
      <rPr>
        <sz val="12"/>
        <color theme="1"/>
        <rFont val="Bahnschrift Light Condensed"/>
        <family val="2"/>
      </rPr>
      <t>+</t>
    </r>
    <r>
      <rPr>
        <b/>
        <sz val="12"/>
        <color theme="1"/>
        <rFont val="Bahnschrift Light Condensed"/>
        <family val="2"/>
      </rPr>
      <t>Fx07-M7-03</t>
    </r>
    <r>
      <rPr>
        <sz val="12"/>
        <color theme="1"/>
        <rFont val="Bahnschrift Light Condensed"/>
        <family val="2"/>
      </rPr>
      <t>+</t>
    </r>
    <r>
      <rPr>
        <b/>
        <sz val="12"/>
        <color theme="1"/>
        <rFont val="Bahnschrift Light Condensed"/>
        <family val="2"/>
      </rPr>
      <t>Fx07-M7-07</t>
    </r>
    <r>
      <rPr>
        <sz val="12"/>
        <color theme="1"/>
        <rFont val="Bahnschrift Light Condensed"/>
        <family val="2"/>
      </rPr>
      <t>)*2*</t>
    </r>
    <r>
      <rPr>
        <b/>
        <sz val="12"/>
        <color theme="1"/>
        <rFont val="Bahnschrift Light Condensed"/>
        <family val="2"/>
      </rPr>
      <t>Fx07-M7-06</t>
    </r>
    <r>
      <rPr>
        <sz val="12"/>
        <color theme="1"/>
        <rFont val="Bahnschrift Light Condensed"/>
        <family val="2"/>
      </rPr>
      <t>*</t>
    </r>
    <r>
      <rPr>
        <b/>
        <sz val="12"/>
        <color theme="1"/>
        <rFont val="Bahnschrift Light Condensed"/>
        <family val="2"/>
      </rPr>
      <t>Fx07-M7-04</t>
    </r>
    <r>
      <rPr>
        <sz val="12"/>
        <color theme="1"/>
        <rFont val="Bahnschrift Light Condensed"/>
        <family val="2"/>
      </rPr>
      <t>*7.85/1000000</t>
    </r>
  </si>
  <si>
    <r>
      <t>=</t>
    </r>
    <r>
      <rPr>
        <b/>
        <sz val="11"/>
        <color theme="1"/>
        <rFont val="Bahnschrift Light Condensed"/>
        <family val="2"/>
      </rPr>
      <t>Fx07-M2-03</t>
    </r>
    <r>
      <rPr>
        <sz val="11"/>
        <color theme="1"/>
        <rFont val="Bahnschrift Light Condensed"/>
        <family val="2"/>
      </rPr>
      <t>*(</t>
    </r>
    <r>
      <rPr>
        <b/>
        <sz val="11"/>
        <color theme="1"/>
        <rFont val="Bahnschrift Light Condensed"/>
        <family val="2"/>
      </rPr>
      <t>Fx07-M1-05</t>
    </r>
    <r>
      <rPr>
        <sz val="11"/>
        <color theme="1"/>
        <rFont val="Bahnschrift Light Condensed"/>
        <family val="2"/>
      </rPr>
      <t xml:space="preserve"> + Fx</t>
    </r>
    <r>
      <rPr>
        <b/>
        <sz val="11"/>
        <color theme="1"/>
        <rFont val="Bahnschrift Light Condensed"/>
        <family val="2"/>
      </rPr>
      <t>07-M1-02</t>
    </r>
    <r>
      <rPr>
        <sz val="11"/>
        <color theme="1"/>
        <rFont val="Bahnschrift Light Condensed"/>
        <family val="2"/>
      </rPr>
      <t xml:space="preserve">/2+ </t>
    </r>
    <r>
      <rPr>
        <b/>
        <sz val="11"/>
        <color theme="1"/>
        <rFont val="Bahnschrift Light Condensed"/>
        <family val="2"/>
      </rPr>
      <t xml:space="preserve">Fx07-M1-03)* Fx07-M2-05 </t>
    </r>
    <r>
      <rPr>
        <sz val="11"/>
        <color theme="1"/>
        <rFont val="Bahnschrift Light Condensed"/>
        <family val="2"/>
      </rPr>
      <t>* 7.85 / 1000000</t>
    </r>
  </si>
  <si>
    <r>
      <t xml:space="preserve">=  </t>
    </r>
    <r>
      <rPr>
        <b/>
        <sz val="10"/>
        <color theme="1"/>
        <rFont val="Bahnschrift Light Condensed"/>
        <family val="2"/>
      </rPr>
      <t>Fx5-4</t>
    </r>
    <r>
      <rPr>
        <sz val="10"/>
        <color theme="1"/>
        <rFont val="Bahnschrift Light Condensed"/>
        <family val="2"/>
      </rPr>
      <t>* 0.66</t>
    </r>
  </si>
  <si>
    <r>
      <t>=((</t>
    </r>
    <r>
      <rPr>
        <b/>
        <sz val="11"/>
        <color theme="1"/>
        <rFont val="Bahnschrift Light Condensed"/>
        <family val="2"/>
      </rPr>
      <t>Fx07-M1-03</t>
    </r>
    <r>
      <rPr>
        <sz val="11"/>
        <color theme="1"/>
        <rFont val="Bahnschrift Light Condensed"/>
        <family val="2"/>
      </rPr>
      <t xml:space="preserve"> + </t>
    </r>
    <r>
      <rPr>
        <b/>
        <sz val="11"/>
        <color theme="1"/>
        <rFont val="Bahnschrift Light Condensed"/>
        <family val="2"/>
      </rPr>
      <t>Fx07-M1-04</t>
    </r>
    <r>
      <rPr>
        <sz val="11"/>
        <color theme="1"/>
        <rFont val="Bahnschrift Light Condensed"/>
        <family val="2"/>
      </rPr>
      <t xml:space="preserve"> +</t>
    </r>
    <r>
      <rPr>
        <b/>
        <sz val="11"/>
        <color theme="1"/>
        <rFont val="Bahnschrift Light Condensed"/>
        <family val="2"/>
      </rPr>
      <t>Fx07-M1-05</t>
    </r>
    <r>
      <rPr>
        <sz val="11"/>
        <color theme="1"/>
        <rFont val="Bahnschrift Light Condensed"/>
        <family val="2"/>
      </rPr>
      <t>)*2+</t>
    </r>
    <r>
      <rPr>
        <b/>
        <sz val="11"/>
        <color theme="1"/>
        <rFont val="Bahnschrift Light Condensed"/>
        <family val="2"/>
      </rPr>
      <t>Fx07-M1-02</t>
    </r>
    <r>
      <rPr>
        <sz val="11"/>
        <color theme="1"/>
        <rFont val="Bahnschrift Light Condensed"/>
        <family val="2"/>
      </rPr>
      <t>/2*3.14)*</t>
    </r>
    <r>
      <rPr>
        <b/>
        <sz val="11"/>
        <color theme="1"/>
        <rFont val="Bahnschrift Light Condensed"/>
        <family val="2"/>
      </rPr>
      <t>Fx07-M1-06</t>
    </r>
    <r>
      <rPr>
        <sz val="11"/>
        <color theme="1"/>
        <rFont val="Bahnschrift Light Condensed"/>
        <family val="2"/>
      </rPr>
      <t>*</t>
    </r>
    <r>
      <rPr>
        <b/>
        <sz val="11"/>
        <color theme="1"/>
        <rFont val="Bahnschrift Light Condensed"/>
        <family val="2"/>
      </rPr>
      <t>Fx07-M1-07</t>
    </r>
    <r>
      <rPr>
        <sz val="11"/>
        <color theme="1"/>
        <rFont val="Bahnschrift Light Condensed"/>
        <family val="2"/>
      </rPr>
      <t>*7.85/1000000</t>
    </r>
  </si>
  <si>
    <r>
      <rPr>
        <sz val="14"/>
        <color indexed="8"/>
        <rFont val="Bahnschrift Light Condensed"/>
        <family val="2"/>
      </rPr>
      <t>= C ( import từ Tab 1)</t>
    </r>
  </si>
  <si>
    <r>
      <t>=-0.6*(</t>
    </r>
    <r>
      <rPr>
        <b/>
        <sz val="14"/>
        <color theme="1"/>
        <rFont val="Bahnschrift Light Condensed"/>
        <family val="2"/>
      </rPr>
      <t>Fx6-15</t>
    </r>
    <r>
      <rPr>
        <sz val="14"/>
        <color theme="1"/>
        <rFont val="Bahnschrift Light Condensed"/>
        <family val="2"/>
      </rPr>
      <t>+</t>
    </r>
    <r>
      <rPr>
        <b/>
        <sz val="14"/>
        <color theme="1"/>
        <rFont val="Bahnschrift Light Condensed"/>
        <family val="2"/>
      </rPr>
      <t>Fx6-21</t>
    </r>
    <r>
      <rPr>
        <sz val="14"/>
        <color theme="1"/>
        <rFont val="Bahnschrift Light Condensed"/>
        <family val="2"/>
      </rPr>
      <t>)+3.12</t>
    </r>
  </si>
  <si>
    <r>
      <t>=4.43*10^-5*</t>
    </r>
    <r>
      <rPr>
        <b/>
        <sz val="14"/>
        <color theme="1"/>
        <rFont val="Bahnschrift Light Condensed"/>
        <family val="2"/>
      </rPr>
      <t>Fx6-8</t>
    </r>
    <r>
      <rPr>
        <sz val="14"/>
        <color theme="1"/>
        <rFont val="Bahnschrift Light Condensed"/>
        <family val="2"/>
      </rPr>
      <t>^2-0.00836*</t>
    </r>
    <r>
      <rPr>
        <b/>
        <sz val="14"/>
        <color theme="1"/>
        <rFont val="Bahnschrift Light Condensed"/>
        <family val="2"/>
      </rPr>
      <t>Fx6-8</t>
    </r>
    <r>
      <rPr>
        <sz val="14"/>
        <color theme="1"/>
        <rFont val="Bahnschrift Light Condensed"/>
        <family val="2"/>
      </rPr>
      <t>+1.0058</t>
    </r>
  </si>
  <si>
    <r>
      <t>Fx6-8=</t>
    </r>
    <r>
      <rPr>
        <b/>
        <sz val="14"/>
        <color theme="1"/>
        <rFont val="Bahnschrift Light Condensed"/>
        <family val="2"/>
      </rPr>
      <t xml:space="preserve">    </t>
    </r>
    <r>
      <rPr>
        <sz val="14"/>
        <color theme="1"/>
        <rFont val="Bahnschrift Light Condensed"/>
        <family val="2"/>
      </rPr>
      <t xml:space="preserve"> sin^-1</t>
    </r>
    <r>
      <rPr>
        <b/>
        <sz val="14"/>
        <color theme="1"/>
        <rFont val="Bahnschrift Light Condensed"/>
        <family val="2"/>
      </rPr>
      <t>(Fx6-9/Fx6-7)</t>
    </r>
  </si>
  <si>
    <r>
      <t>=(</t>
    </r>
    <r>
      <rPr>
        <b/>
        <sz val="14"/>
        <color theme="1"/>
        <rFont val="Bahnschrift Light Condensed"/>
        <family val="2"/>
      </rPr>
      <t>Fx6-7</t>
    </r>
    <r>
      <rPr>
        <sz val="14"/>
        <color theme="1"/>
        <rFont val="Bahnschrift Light Condensed"/>
        <family val="2"/>
      </rPr>
      <t>*0.00328084*</t>
    </r>
    <r>
      <rPr>
        <b/>
        <sz val="14"/>
        <color theme="1"/>
        <rFont val="Bahnschrift Light Condensed"/>
        <family val="2"/>
      </rPr>
      <t>F6-18</t>
    </r>
    <r>
      <rPr>
        <sz val="14"/>
        <color theme="1"/>
        <rFont val="Bahnschrift Light Condensed"/>
        <family val="2"/>
      </rPr>
      <t>*</t>
    </r>
    <r>
      <rPr>
        <b/>
        <sz val="14"/>
        <color theme="1"/>
        <rFont val="Bahnschrift Light Condensed"/>
        <family val="2"/>
      </rPr>
      <t>F6-19</t>
    </r>
    <r>
      <rPr>
        <sz val="14"/>
        <color theme="1"/>
        <rFont val="Bahnschrift Light Condensed"/>
        <family val="2"/>
      </rPr>
      <t>*0.372*</t>
    </r>
    <r>
      <rPr>
        <b/>
        <sz val="14"/>
        <color theme="1"/>
        <rFont val="Bahnschrift Light Condensed"/>
        <family val="2"/>
      </rPr>
      <t>Fx6-20</t>
    </r>
    <r>
      <rPr>
        <sz val="14"/>
        <color theme="1"/>
        <rFont val="Bahnschrift Light Condensed"/>
        <family val="2"/>
      </rPr>
      <t>^2.03)*0.75</t>
    </r>
  </si>
  <si>
    <r>
      <t>Fx6-9=      sin</t>
    </r>
    <r>
      <rPr>
        <b/>
        <sz val="14"/>
        <color theme="1"/>
        <rFont val="Bahnschrift Light Condensed"/>
        <family val="2"/>
      </rPr>
      <t xml:space="preserve"> (Fx6-8)*Fx6-7</t>
    </r>
  </si>
  <si>
    <r>
      <t>=</t>
    </r>
    <r>
      <rPr>
        <b/>
        <sz val="14"/>
        <color theme="1"/>
        <rFont val="Bahnschrift Light Condensed"/>
        <family val="2"/>
      </rPr>
      <t>(Fx6-7</t>
    </r>
    <r>
      <rPr>
        <sz val="14"/>
        <color theme="1"/>
        <rFont val="Bahnschrift Light Condensed"/>
        <family val="2"/>
      </rPr>
      <t>*0.00328084*</t>
    </r>
    <r>
      <rPr>
        <b/>
        <sz val="14"/>
        <color theme="1"/>
        <rFont val="Bahnschrift Light Condensed"/>
        <family val="2"/>
      </rPr>
      <t>Fx6-2</t>
    </r>
    <r>
      <rPr>
        <sz val="14"/>
        <color theme="1"/>
        <rFont val="Bahnschrift Light Condensed"/>
        <family val="2"/>
      </rPr>
      <t>*</t>
    </r>
    <r>
      <rPr>
        <b/>
        <sz val="14"/>
        <color theme="1"/>
        <rFont val="Bahnschrift Light Condensed"/>
        <family val="2"/>
      </rPr>
      <t>Fx6-6</t>
    </r>
    <r>
      <rPr>
        <sz val="14"/>
        <color theme="1"/>
        <rFont val="Bahnschrift Light Condensed"/>
        <family val="2"/>
      </rPr>
      <t>*</t>
    </r>
    <r>
      <rPr>
        <b/>
        <sz val="14"/>
        <color theme="1"/>
        <rFont val="Bahnschrift Light Condensed"/>
        <family val="2"/>
      </rPr>
      <t>Fx6-10</t>
    </r>
    <r>
      <rPr>
        <sz val="14"/>
        <color theme="1"/>
        <rFont val="Bahnschrift Light Condensed"/>
        <family val="2"/>
      </rPr>
      <t>*</t>
    </r>
    <r>
      <rPr>
        <b/>
        <sz val="14"/>
        <color theme="1"/>
        <rFont val="Bahnschrift Light Condensed"/>
        <family val="2"/>
      </rPr>
      <t>Fx6-11</t>
    </r>
    <r>
      <rPr>
        <sz val="14"/>
        <color theme="1"/>
        <rFont val="Bahnschrift Light Condensed"/>
        <family val="2"/>
      </rPr>
      <t>)*0.75</t>
    </r>
  </si>
  <si>
    <r>
      <t>=(</t>
    </r>
    <r>
      <rPr>
        <b/>
        <sz val="14"/>
        <color theme="1"/>
        <rFont val="Bahnschrift Light Condensed"/>
        <family val="2"/>
      </rPr>
      <t>(Fx6-21*Fx6-19)+Fx6-15)*Fx6-12/Fx6-14</t>
    </r>
  </si>
  <si>
    <r>
      <t>=SQRT((</t>
    </r>
    <r>
      <rPr>
        <b/>
        <sz val="11"/>
        <color theme="1"/>
        <rFont val="Bahnschrift Light Condensed"/>
        <family val="2"/>
      </rPr>
      <t>Fx5-7</t>
    </r>
    <r>
      <rPr>
        <sz val="11"/>
        <color theme="1"/>
        <rFont val="Bahnschrift Light Condensed"/>
        <family val="2"/>
      </rPr>
      <t>*3.14)^2+(</t>
    </r>
    <r>
      <rPr>
        <b/>
        <sz val="11"/>
        <color theme="1"/>
        <rFont val="Bahnschrift Light Condensed"/>
        <family val="2"/>
      </rPr>
      <t>Fx5-5</t>
    </r>
    <r>
      <rPr>
        <sz val="11"/>
        <color theme="1"/>
        <rFont val="Bahnschrift Light Condensed"/>
        <family val="2"/>
      </rPr>
      <t>)^2)</t>
    </r>
  </si>
  <si>
    <r>
      <t>=SQRT((</t>
    </r>
    <r>
      <rPr>
        <b/>
        <sz val="11"/>
        <color theme="1"/>
        <rFont val="Bahnschrift Light Condensed"/>
        <family val="2"/>
      </rPr>
      <t>Fx5-4</t>
    </r>
    <r>
      <rPr>
        <sz val="11"/>
        <color theme="1"/>
        <rFont val="Bahnschrift Light Condensed"/>
        <family val="2"/>
      </rPr>
      <t>*3.14)^2+(</t>
    </r>
    <r>
      <rPr>
        <b/>
        <sz val="11"/>
        <color theme="1"/>
        <rFont val="Bahnschrift Light Condensed"/>
        <family val="2"/>
      </rPr>
      <t>Fx5-5</t>
    </r>
    <r>
      <rPr>
        <sz val="11"/>
        <color theme="1"/>
        <rFont val="Bahnschrift Light Condensed"/>
        <family val="2"/>
      </rPr>
      <t>)^2)</t>
    </r>
  </si>
  <si>
    <r>
      <t>=(</t>
    </r>
    <r>
      <rPr>
        <b/>
        <sz val="11"/>
        <color theme="1"/>
        <rFont val="Bahnschrift Light Condensed"/>
        <family val="2"/>
      </rPr>
      <t>Fx5-4</t>
    </r>
    <r>
      <rPr>
        <sz val="11"/>
        <color theme="1"/>
        <rFont val="Bahnschrift Light Condensed"/>
        <family val="2"/>
      </rPr>
      <t xml:space="preserve"> - </t>
    </r>
    <r>
      <rPr>
        <b/>
        <sz val="11"/>
        <color theme="1"/>
        <rFont val="Bahnschrift Light Condensed"/>
        <family val="2"/>
      </rPr>
      <t>Fx5-7</t>
    </r>
    <r>
      <rPr>
        <sz val="11"/>
        <color theme="1"/>
        <rFont val="Bahnschrift Light Condensed"/>
        <family val="2"/>
      </rPr>
      <t>)/((</t>
    </r>
    <r>
      <rPr>
        <b/>
        <sz val="11"/>
        <color theme="1"/>
        <rFont val="Bahnschrift Light Condensed"/>
        <family val="2"/>
      </rPr>
      <t>L</t>
    </r>
    <r>
      <rPr>
        <sz val="11"/>
        <color theme="1"/>
        <rFont val="Bahnschrift Light Condensed"/>
        <family val="2"/>
      </rPr>
      <t>/</t>
    </r>
    <r>
      <rPr>
        <b/>
        <sz val="11"/>
        <color theme="1"/>
        <rFont val="Bahnschrift Light Condensed"/>
        <family val="2"/>
      </rPr>
      <t>l</t>
    </r>
    <r>
      <rPr>
        <sz val="11"/>
        <color theme="1"/>
        <rFont val="Bahnschrift Light Condensed"/>
        <family val="2"/>
      </rPr>
      <t>)-1)</t>
    </r>
  </si>
  <si>
    <r>
      <t>=(</t>
    </r>
    <r>
      <rPr>
        <b/>
        <sz val="11"/>
        <color theme="1"/>
        <rFont val="Bahnschrift Light Condensed"/>
        <family val="2"/>
      </rPr>
      <t>L</t>
    </r>
    <r>
      <rPr>
        <sz val="11"/>
        <color theme="1"/>
        <rFont val="Bahnschrift Light Condensed"/>
        <family val="2"/>
      </rPr>
      <t>/</t>
    </r>
    <r>
      <rPr>
        <b/>
        <sz val="11"/>
        <color theme="1"/>
        <rFont val="Bahnschrift Light Condensed"/>
        <family val="2"/>
      </rPr>
      <t>l</t>
    </r>
    <r>
      <rPr>
        <sz val="11"/>
        <color theme="1"/>
        <rFont val="Bahnschrift Light Condensed"/>
        <family val="2"/>
      </rPr>
      <t>)-1*(</t>
    </r>
    <r>
      <rPr>
        <b/>
        <sz val="11"/>
        <color theme="1"/>
        <rFont val="Bahnschrift Light Condensed"/>
        <family val="2"/>
      </rPr>
      <t>Fx5-4</t>
    </r>
    <r>
      <rPr>
        <sz val="11"/>
        <color theme="1"/>
        <rFont val="Bahnschrift Light Condensed"/>
        <family val="2"/>
      </rPr>
      <t xml:space="preserve"> - </t>
    </r>
    <r>
      <rPr>
        <b/>
        <sz val="11"/>
        <color theme="1"/>
        <rFont val="Bahnschrift Light Condensed"/>
        <family val="2"/>
      </rPr>
      <t>Fx5-7</t>
    </r>
    <r>
      <rPr>
        <sz val="11"/>
        <color theme="1"/>
        <rFont val="Bahnschrift Light Condensed"/>
        <family val="2"/>
      </rPr>
      <t xml:space="preserve">) + </t>
    </r>
    <r>
      <rPr>
        <b/>
        <sz val="11"/>
        <color theme="1"/>
        <rFont val="Bahnschrift Light Condensed"/>
        <family val="2"/>
      </rPr>
      <t>d'</t>
    </r>
  </si>
  <si>
    <r>
      <t>=</t>
    </r>
    <r>
      <rPr>
        <b/>
        <sz val="11"/>
        <color theme="1"/>
        <rFont val="Bahnschrift Light Condensed"/>
        <family val="2"/>
      </rPr>
      <t>L</t>
    </r>
    <r>
      <rPr>
        <sz val="11"/>
        <color theme="1"/>
        <rFont val="Bahnschrift Light Condensed"/>
        <family val="2"/>
      </rPr>
      <t>/(</t>
    </r>
    <r>
      <rPr>
        <b/>
        <sz val="11"/>
        <color theme="1"/>
        <rFont val="Bahnschrift Light Condensed"/>
        <family val="2"/>
      </rPr>
      <t>Fx5-4</t>
    </r>
    <r>
      <rPr>
        <sz val="11"/>
        <color theme="1"/>
        <rFont val="Bahnschrift Light Condensed"/>
        <family val="2"/>
      </rPr>
      <t>*pi/360)</t>
    </r>
  </si>
  <si>
    <r>
      <t>=</t>
    </r>
    <r>
      <rPr>
        <b/>
        <sz val="12"/>
        <color theme="1"/>
        <rFont val="Bahnschrift Light Condensed"/>
        <family val="2"/>
      </rPr>
      <t>pi</t>
    </r>
    <r>
      <rPr>
        <sz val="12"/>
        <color theme="1"/>
        <rFont val="Bahnschrift Light Condensed"/>
        <family val="2"/>
      </rPr>
      <t>*(((</t>
    </r>
    <r>
      <rPr>
        <b/>
        <sz val="12"/>
        <color theme="1"/>
        <rFont val="Bahnschrift Light Condensed"/>
        <family val="2"/>
      </rPr>
      <t>D'</t>
    </r>
    <r>
      <rPr>
        <sz val="12"/>
        <color theme="1"/>
        <rFont val="Bahnschrift Light Condensed"/>
        <family val="2"/>
      </rPr>
      <t>/2000)^2)-((</t>
    </r>
    <r>
      <rPr>
        <b/>
        <sz val="12"/>
        <color theme="1"/>
        <rFont val="Bahnschrift Light Condensed"/>
        <family val="2"/>
      </rPr>
      <t>d'</t>
    </r>
    <r>
      <rPr>
        <sz val="12"/>
        <color theme="1"/>
        <rFont val="Bahnschrift Light Condensed"/>
        <family val="2"/>
      </rPr>
      <t>/2000)^2))*</t>
    </r>
    <r>
      <rPr>
        <b/>
        <sz val="12"/>
        <color theme="1"/>
        <rFont val="Bahnschrift Light Condensed"/>
        <family val="2"/>
      </rPr>
      <t>Fx5-6</t>
    </r>
    <r>
      <rPr>
        <sz val="12"/>
        <color theme="1"/>
        <rFont val="Bahnschrift Light Condensed"/>
        <family val="2"/>
      </rPr>
      <t>*</t>
    </r>
    <r>
      <rPr>
        <b/>
        <sz val="12"/>
        <color theme="1"/>
        <rFont val="Bahnschrift Light Condensed"/>
        <family val="2"/>
      </rPr>
      <t>Fx5-2</t>
    </r>
    <r>
      <rPr>
        <sz val="12"/>
        <color theme="1"/>
        <rFont val="Bahnschrift Light Condensed"/>
        <family val="2"/>
      </rPr>
      <t>*(360-</t>
    </r>
    <r>
      <rPr>
        <b/>
        <sz val="12"/>
        <color theme="1"/>
        <rFont val="Bahnschrift Light Condensed"/>
        <family val="2"/>
      </rPr>
      <t>α</t>
    </r>
    <r>
      <rPr>
        <sz val="12"/>
        <color theme="1"/>
        <rFont val="Bahnschrift Light Condensed"/>
        <family val="2"/>
      </rPr>
      <t>)/360</t>
    </r>
  </si>
  <si>
    <r>
      <t>=(</t>
    </r>
    <r>
      <rPr>
        <b/>
        <sz val="12"/>
        <color theme="1"/>
        <rFont val="Bahnschrift Light Condensed"/>
        <family val="2"/>
      </rPr>
      <t>Fx5-7</t>
    </r>
    <r>
      <rPr>
        <sz val="12"/>
        <color theme="1"/>
        <rFont val="Bahnschrift Light Condensed"/>
        <family val="2"/>
      </rPr>
      <t xml:space="preserve"> - </t>
    </r>
    <r>
      <rPr>
        <b/>
        <sz val="12"/>
        <color theme="1"/>
        <rFont val="Bahnschrift Light Condensed"/>
        <family val="2"/>
      </rPr>
      <t>Fx5-8</t>
    </r>
    <r>
      <rPr>
        <sz val="12"/>
        <color theme="1"/>
        <rFont val="Bahnschrift Light Condensed"/>
        <family val="2"/>
      </rPr>
      <t xml:space="preserve"> )*3.14*</t>
    </r>
    <r>
      <rPr>
        <b/>
        <sz val="12"/>
        <color theme="1"/>
        <rFont val="Bahnschrift Light Condensed"/>
        <family val="2"/>
      </rPr>
      <t>Fx5-3</t>
    </r>
    <r>
      <rPr>
        <sz val="12"/>
        <color theme="1"/>
        <rFont val="Bahnschrift Light Condensed"/>
        <family val="2"/>
      </rPr>
      <t>*</t>
    </r>
    <r>
      <rPr>
        <b/>
        <sz val="12"/>
        <color theme="1"/>
        <rFont val="Bahnschrift Light Condensed"/>
        <family val="2"/>
      </rPr>
      <t>Fx5-8</t>
    </r>
    <r>
      <rPr>
        <sz val="12"/>
        <color theme="1"/>
        <rFont val="Bahnschrift Light Condensed"/>
        <family val="2"/>
      </rPr>
      <t>*</t>
    </r>
    <r>
      <rPr>
        <b/>
        <sz val="12"/>
        <color theme="1"/>
        <rFont val="Bahnschrift Light Condensed"/>
        <family val="2"/>
      </rPr>
      <t>Fx5-2</t>
    </r>
    <r>
      <rPr>
        <sz val="12"/>
        <color theme="1"/>
        <rFont val="Bahnschrift Light Condensed"/>
        <family val="2"/>
      </rPr>
      <t>/1000000</t>
    </r>
  </si>
  <si>
    <r>
      <t>=CV* (</t>
    </r>
    <r>
      <rPr>
        <b/>
        <sz val="11"/>
        <color theme="1"/>
        <rFont val="Bahnschrift Light Condensed"/>
        <family val="2"/>
      </rPr>
      <t>Fx5-3</t>
    </r>
    <r>
      <rPr>
        <sz val="11"/>
        <color theme="1"/>
        <rFont val="Bahnschrift Light Condensed"/>
        <family val="2"/>
      </rPr>
      <t>/</t>
    </r>
    <r>
      <rPr>
        <b/>
        <sz val="11"/>
        <color theme="1"/>
        <rFont val="Bahnschrift Light Condensed"/>
        <family val="2"/>
      </rPr>
      <t>Fx5-5</t>
    </r>
    <r>
      <rPr>
        <sz val="11"/>
        <color theme="1"/>
        <rFont val="Bahnschrift Light Condensed"/>
        <family val="2"/>
      </rPr>
      <t>)+TV</t>
    </r>
  </si>
  <si>
    <r>
      <t>=PI/64*(</t>
    </r>
    <r>
      <rPr>
        <b/>
        <sz val="12"/>
        <color theme="1"/>
        <rFont val="Bahnschrift Light Condensed"/>
        <family val="2"/>
      </rPr>
      <t>Fx5-7</t>
    </r>
    <r>
      <rPr>
        <sz val="12"/>
        <color theme="1"/>
        <rFont val="Bahnschrift Light Condensed"/>
        <family val="2"/>
      </rPr>
      <t>^4-(</t>
    </r>
    <r>
      <rPr>
        <b/>
        <sz val="12"/>
        <color theme="1"/>
        <rFont val="Bahnschrift Light Condensed"/>
        <family val="2"/>
      </rPr>
      <t xml:space="preserve">Fx5-7 </t>
    </r>
    <r>
      <rPr>
        <sz val="12"/>
        <color theme="1"/>
        <rFont val="Bahnschrift Light Condensed"/>
        <family val="2"/>
      </rPr>
      <t xml:space="preserve">- </t>
    </r>
    <r>
      <rPr>
        <b/>
        <sz val="12"/>
        <color theme="1"/>
        <rFont val="Bahnschrift Light Condensed"/>
        <family val="2"/>
      </rPr>
      <t>Fx5-8</t>
    </r>
    <r>
      <rPr>
        <sz val="12"/>
        <color theme="1"/>
        <rFont val="Bahnschrift Light Condensed"/>
        <family val="2"/>
      </rPr>
      <t>*2)^4)</t>
    </r>
  </si>
  <si>
    <r>
      <t>=(6.387*10^-7*</t>
    </r>
    <r>
      <rPr>
        <b/>
        <sz val="12"/>
        <color theme="1"/>
        <rFont val="Bahnschrift Light Condensed"/>
        <family val="2"/>
      </rPr>
      <t>KL</t>
    </r>
    <r>
      <rPr>
        <sz val="12"/>
        <color theme="1"/>
        <rFont val="Bahnschrift Light Condensed"/>
        <family val="2"/>
      </rPr>
      <t>*</t>
    </r>
    <r>
      <rPr>
        <b/>
        <sz val="12"/>
        <color theme="1"/>
        <rFont val="Bahnschrift Light Condensed"/>
        <family val="2"/>
      </rPr>
      <t>Fx5-3</t>
    </r>
    <r>
      <rPr>
        <sz val="12"/>
        <color theme="1"/>
        <rFont val="Bahnschrift Light Condensed"/>
        <family val="2"/>
      </rPr>
      <t>^3)/</t>
    </r>
    <r>
      <rPr>
        <b/>
        <sz val="12"/>
        <color theme="1"/>
        <rFont val="Bahnschrift Light Condensed"/>
        <family val="2"/>
      </rPr>
      <t>Fx5-9</t>
    </r>
  </si>
  <si>
    <r>
      <t>4.43*10^-5*</t>
    </r>
    <r>
      <rPr>
        <b/>
        <sz val="12"/>
        <color theme="1"/>
        <rFont val="Bahnschrift Light Condensed"/>
        <family val="2"/>
      </rPr>
      <t>Fx4-5</t>
    </r>
    <r>
      <rPr>
        <sz val="12"/>
        <color theme="1"/>
        <rFont val="Bahnschrift Light Condensed"/>
        <family val="2"/>
      </rPr>
      <t>^2-0.00836*</t>
    </r>
    <r>
      <rPr>
        <b/>
        <sz val="12"/>
        <color theme="1"/>
        <rFont val="Bahnschrift Light Condensed"/>
        <family val="2"/>
      </rPr>
      <t>Fx4-5</t>
    </r>
    <r>
      <rPr>
        <sz val="12"/>
        <color theme="1"/>
        <rFont val="Bahnschrift Light Condensed"/>
        <family val="2"/>
      </rPr>
      <t>+1.0058</t>
    </r>
  </si>
  <si>
    <r>
      <rPr>
        <sz val="12"/>
        <color theme="1"/>
        <rFont val="Bahnschrift Light Condensed"/>
        <family val="2"/>
      </rPr>
      <t>SQRT((</t>
    </r>
    <r>
      <rPr>
        <b/>
        <sz val="12"/>
        <color theme="1"/>
        <rFont val="Bahnschrift Light Condensed"/>
        <family val="2"/>
      </rPr>
      <t>Fx4-1/(</t>
    </r>
    <r>
      <rPr>
        <sz val="12"/>
        <color theme="1"/>
        <rFont val="Bahnschrift Light Condensed"/>
        <family val="2"/>
      </rPr>
      <t>pi*</t>
    </r>
    <r>
      <rPr>
        <b/>
        <sz val="12"/>
        <color theme="1"/>
        <rFont val="Bahnschrift Light Condensed"/>
        <family val="2"/>
      </rPr>
      <t>Fx4-7*Fx4-8</t>
    </r>
    <r>
      <rPr>
        <sz val="12"/>
        <color theme="1"/>
        <rFont val="Bahnschrift Light Condensed"/>
        <family val="2"/>
      </rPr>
      <t>*</t>
    </r>
    <r>
      <rPr>
        <b/>
        <sz val="12"/>
        <color theme="1"/>
        <rFont val="Bahnschrift Light Condensed"/>
        <family val="2"/>
      </rPr>
      <t>C</t>
    </r>
    <r>
      <rPr>
        <sz val="12"/>
        <color theme="1"/>
        <rFont val="Bahnschrift Light Condensed"/>
        <family val="2"/>
      </rPr>
      <t>/100*</t>
    </r>
    <r>
      <rPr>
        <b/>
        <sz val="12"/>
        <color theme="1"/>
        <rFont val="Bahnschrift Light Condensed"/>
        <family val="2"/>
      </rPr>
      <t>Fx4-6</t>
    </r>
    <r>
      <rPr>
        <sz val="12"/>
        <color theme="1"/>
        <rFont val="Bahnschrift Light Condensed"/>
        <family val="2"/>
      </rPr>
      <t>/1000000000))+</t>
    </r>
    <r>
      <rPr>
        <b/>
        <sz val="12"/>
        <color theme="1"/>
        <rFont val="Bahnschrift Light Condensed"/>
        <family val="2"/>
      </rPr>
      <t>Fx4-9</t>
    </r>
    <r>
      <rPr>
        <sz val="12"/>
        <color theme="1"/>
        <rFont val="Bahnschrift Light Condensed"/>
        <family val="2"/>
      </rPr>
      <t>)*2</t>
    </r>
  </si>
  <si>
    <r>
      <t>4.43*10^-5*</t>
    </r>
    <r>
      <rPr>
        <b/>
        <sz val="14"/>
        <color theme="1"/>
        <rFont val="Bahnschrift Light Condensed"/>
        <family val="2"/>
      </rPr>
      <t>Fx3-5</t>
    </r>
    <r>
      <rPr>
        <sz val="14"/>
        <color theme="1"/>
        <rFont val="Bahnschrift Light Condensed"/>
        <family val="2"/>
      </rPr>
      <t>^2-0.00836*</t>
    </r>
    <r>
      <rPr>
        <b/>
        <sz val="14"/>
        <color theme="1"/>
        <rFont val="Bahnschrift Light Condensed"/>
        <family val="2"/>
      </rPr>
      <t>Fx3-5</t>
    </r>
    <r>
      <rPr>
        <sz val="14"/>
        <color theme="1"/>
        <rFont val="Bahnschrift Light Condensed"/>
        <family val="2"/>
      </rPr>
      <t>+1.0058</t>
    </r>
  </si>
  <si>
    <r>
      <t>pi*(</t>
    </r>
    <r>
      <rPr>
        <b/>
        <sz val="14"/>
        <color theme="1"/>
        <rFont val="Bahnschrift Light Condensed"/>
        <family val="2"/>
      </rPr>
      <t>Fx3-1</t>
    </r>
    <r>
      <rPr>
        <sz val="14"/>
        <color theme="1"/>
        <rFont val="Bahnschrift Light Condensed"/>
        <family val="2"/>
      </rPr>
      <t>^2-</t>
    </r>
    <r>
      <rPr>
        <b/>
        <sz val="14"/>
        <color theme="1"/>
        <rFont val="Bahnschrift Light Condensed"/>
        <family val="2"/>
      </rPr>
      <t>Fx3-3</t>
    </r>
    <r>
      <rPr>
        <sz val="14"/>
        <color theme="1"/>
        <rFont val="Bahnschrift Light Condensed"/>
        <family val="2"/>
      </rPr>
      <t>^2)*</t>
    </r>
    <r>
      <rPr>
        <b/>
        <sz val="14"/>
        <color theme="1"/>
        <rFont val="Bahnschrift Light Condensed"/>
        <family val="2"/>
      </rPr>
      <t>Fx3-2</t>
    </r>
    <r>
      <rPr>
        <sz val="14"/>
        <color theme="1"/>
        <rFont val="Bahnschrift Light Condensed"/>
        <family val="2"/>
      </rPr>
      <t>/1000000000*</t>
    </r>
    <r>
      <rPr>
        <b/>
        <sz val="14"/>
        <color theme="1"/>
        <rFont val="Bahnschrift Light Condensed"/>
        <family val="2"/>
      </rPr>
      <t>Fx3-4*C/100*Fx3-6</t>
    </r>
  </si>
  <si>
    <r>
      <rPr>
        <b/>
        <sz val="14"/>
        <color theme="1"/>
        <rFont val="Bahnschrift Light Condensed"/>
        <family val="2"/>
      </rPr>
      <t>Fx3-7</t>
    </r>
    <r>
      <rPr>
        <sz val="14"/>
        <color theme="1"/>
        <rFont val="Bahnschrift Light Condensed"/>
        <family val="2"/>
      </rPr>
      <t>*35.3147</t>
    </r>
  </si>
  <si>
    <r>
      <rPr>
        <b/>
        <sz val="14"/>
        <color theme="1"/>
        <rFont val="Bahnschrift Light Condensed"/>
        <family val="2"/>
      </rPr>
      <t>Fx3-7</t>
    </r>
    <r>
      <rPr>
        <sz val="14"/>
        <color theme="1"/>
        <rFont val="Bahnschrift Light Condensed"/>
        <family val="2"/>
      </rPr>
      <t>*</t>
    </r>
    <r>
      <rPr>
        <b/>
        <sz val="14"/>
        <color theme="1"/>
        <rFont val="Bahnschrift Light Condensed"/>
        <family val="2"/>
      </rPr>
      <t>Fx1-1</t>
    </r>
    <r>
      <rPr>
        <sz val="14"/>
        <color theme="1"/>
        <rFont val="Bahnschrift Light Condensed"/>
        <family val="2"/>
      </rPr>
      <t>x2.20462</t>
    </r>
  </si>
  <si>
    <r>
      <rPr>
        <b/>
        <sz val="14"/>
        <color theme="1"/>
        <rFont val="Bahnschrift Light Condensed"/>
        <family val="2"/>
      </rPr>
      <t>Fx2-2</t>
    </r>
    <r>
      <rPr>
        <sz val="14"/>
        <color theme="1"/>
        <rFont val="Bahnschrift Light Condensed"/>
        <family val="2"/>
      </rPr>
      <t>/35.3147</t>
    </r>
  </si>
  <si>
    <r>
      <rPr>
        <b/>
        <sz val="14"/>
        <color theme="1"/>
        <rFont val="Bahnschrift Light Condensed"/>
        <family val="2"/>
      </rPr>
      <t>Fx2-4</t>
    </r>
    <r>
      <rPr>
        <sz val="14"/>
        <color theme="1"/>
        <rFont val="Bahnschrift Light Condensed"/>
        <family val="2"/>
      </rPr>
      <t>/2.20461/</t>
    </r>
    <r>
      <rPr>
        <b/>
        <sz val="14"/>
        <color theme="1"/>
        <rFont val="Bahnschrift Light Condensed"/>
        <family val="2"/>
      </rPr>
      <t>Fx1-1</t>
    </r>
  </si>
  <si>
    <r>
      <rPr>
        <b/>
        <sz val="14"/>
        <color theme="1"/>
        <rFont val="Bahnschrift Light Condensed"/>
        <family val="2"/>
      </rPr>
      <t>Fx2-1</t>
    </r>
    <r>
      <rPr>
        <sz val="14"/>
        <color theme="1"/>
        <rFont val="Bahnschrift Light Condensed"/>
        <family val="2"/>
      </rPr>
      <t xml:space="preserve"> * 35.3147</t>
    </r>
  </si>
  <si>
    <r>
      <rPr>
        <b/>
        <sz val="14"/>
        <color theme="1"/>
        <rFont val="Bahnschrift Light Condensed"/>
        <family val="2"/>
      </rPr>
      <t>Fx2-1</t>
    </r>
    <r>
      <rPr>
        <sz val="14"/>
        <color theme="1"/>
        <rFont val="Bahnschrift Light Condensed"/>
        <family val="2"/>
      </rPr>
      <t xml:space="preserve"> * </t>
    </r>
    <r>
      <rPr>
        <b/>
        <sz val="14"/>
        <color theme="1"/>
        <rFont val="Bahnschrift Light Condensed"/>
        <family val="2"/>
      </rPr>
      <t>Fx1-1</t>
    </r>
  </si>
  <si>
    <r>
      <rPr>
        <b/>
        <sz val="14"/>
        <color theme="1"/>
        <rFont val="Bahnschrift Light Condensed"/>
        <family val="2"/>
      </rPr>
      <t>Fx2-1</t>
    </r>
    <r>
      <rPr>
        <sz val="14"/>
        <color theme="1"/>
        <rFont val="Bahnschrift Light Condensed"/>
        <family val="2"/>
      </rPr>
      <t xml:space="preserve"> * Fx1-1</t>
    </r>
  </si>
  <si>
    <r>
      <rPr>
        <b/>
        <sz val="14"/>
        <color theme="1"/>
        <rFont val="Bahnschrift Light Condensed"/>
        <family val="2"/>
      </rPr>
      <t>Fx2-3</t>
    </r>
    <r>
      <rPr>
        <sz val="14"/>
        <color theme="1"/>
        <rFont val="Bahnschrift Light Condensed"/>
        <family val="2"/>
      </rPr>
      <t xml:space="preserve"> * 2.20462</t>
    </r>
  </si>
  <si>
    <r>
      <rPr>
        <b/>
        <sz val="14"/>
        <color theme="1"/>
        <rFont val="Bahnschrift Light Condensed"/>
        <family val="2"/>
      </rPr>
      <t xml:space="preserve">Fx2-3 </t>
    </r>
    <r>
      <rPr>
        <sz val="14"/>
        <color theme="1"/>
        <rFont val="Bahnschrift Light Condensed"/>
        <family val="2"/>
      </rPr>
      <t>* 2.20462</t>
    </r>
  </si>
  <si>
    <r>
      <t>4.43*10^-5*</t>
    </r>
    <r>
      <rPr>
        <b/>
        <sz val="14"/>
        <color theme="1"/>
        <rFont val="Bahnschrift Light Condensed"/>
        <family val="2"/>
      </rPr>
      <t>Fx2-5</t>
    </r>
    <r>
      <rPr>
        <sz val="14"/>
        <color theme="1"/>
        <rFont val="Bahnschrift Light Condensed"/>
        <family val="2"/>
      </rPr>
      <t>^2-0.00836*</t>
    </r>
    <r>
      <rPr>
        <b/>
        <sz val="14"/>
        <color theme="1"/>
        <rFont val="Bahnschrift Light Condensed"/>
        <family val="2"/>
      </rPr>
      <t>Fx2-5</t>
    </r>
    <r>
      <rPr>
        <sz val="14"/>
        <color theme="1"/>
        <rFont val="Bahnschrift Light Condensed"/>
        <family val="2"/>
      </rPr>
      <t>+1.0058</t>
    </r>
  </si>
  <si>
    <r>
      <rPr>
        <b/>
        <sz val="14"/>
        <color theme="1"/>
        <rFont val="Bahnschrift Light Condensed"/>
        <family val="2"/>
      </rPr>
      <t>Fx2-1</t>
    </r>
    <r>
      <rPr>
        <sz val="14"/>
        <color theme="1"/>
        <rFont val="Bahnschrift Light Condensed"/>
        <family val="2"/>
      </rPr>
      <t>/(pi*(</t>
    </r>
    <r>
      <rPr>
        <b/>
        <sz val="14"/>
        <color theme="1"/>
        <rFont val="Bahnschrift Light Condensed"/>
        <family val="2"/>
      </rPr>
      <t>Fx2-7</t>
    </r>
    <r>
      <rPr>
        <sz val="14"/>
        <color theme="1"/>
        <rFont val="Bahnschrift Light Condensed"/>
        <family val="2"/>
      </rPr>
      <t>^2-</t>
    </r>
    <r>
      <rPr>
        <b/>
        <sz val="14"/>
        <color theme="1"/>
        <rFont val="Bahnschrift Light Condensed"/>
        <family val="2"/>
      </rPr>
      <t>Fx2-9</t>
    </r>
    <r>
      <rPr>
        <sz val="14"/>
        <color theme="1"/>
        <rFont val="Bahnschrift Light Condensed"/>
        <family val="2"/>
      </rPr>
      <t>^2)*</t>
    </r>
    <r>
      <rPr>
        <b/>
        <sz val="14"/>
        <color theme="1"/>
        <rFont val="Bahnschrift Light Condensed"/>
        <family val="2"/>
      </rPr>
      <t>Fx2-8*C/100*Fx2-6</t>
    </r>
    <r>
      <rPr>
        <sz val="14"/>
        <color theme="1"/>
        <rFont val="Bahnschrift Light Condensed"/>
        <family val="2"/>
      </rPr>
      <t>/1000000000)</t>
    </r>
  </si>
  <si>
    <t>Chiều dài vít tải</t>
  </si>
  <si>
    <t>Góc nghiêng hoạt động</t>
  </si>
  <si>
    <t>Tốc độ cánh vít</t>
  </si>
  <si>
    <t>Độ võng trục vít</t>
  </si>
  <si>
    <r>
      <t>Độ (</t>
    </r>
    <r>
      <rPr>
        <b/>
        <sz val="14"/>
        <rFont val="Calibri"/>
        <family val="2"/>
      </rPr>
      <t>˚</t>
    </r>
    <r>
      <rPr>
        <b/>
        <sz val="16.100000000000001"/>
        <rFont val="Bahnschrift Light Condensed"/>
        <family val="2"/>
      </rPr>
      <t>)</t>
    </r>
  </si>
  <si>
    <t>N/m</t>
  </si>
  <si>
    <t>=Fx6-13</t>
  </si>
  <si>
    <t>=Fx6-18</t>
  </si>
  <si>
    <t>=Fx5-10</t>
  </si>
  <si>
    <t>=Fx6-14</t>
  </si>
  <si>
    <t>=Fx6-22</t>
  </si>
  <si>
    <t>=Fx6-16</t>
  </si>
  <si>
    <t>II. Thông số đặc tính kỹ thuật</t>
  </si>
  <si>
    <t>Kg</t>
  </si>
  <si>
    <t>*Khối lượng trên chưa bao gồm động cơ, bạc đạn, cốt trục</t>
  </si>
  <si>
    <t>=Fx07-M11</t>
  </si>
  <si>
    <t>Công suất yêu cầu</t>
  </si>
  <si>
    <t>=Fx07-M8</t>
  </si>
  <si>
    <t>=Fx07-M9</t>
  </si>
  <si>
    <t>=Fx07-M10</t>
  </si>
  <si>
    <t>Khớp nối xích</t>
  </si>
  <si>
    <r>
      <t xml:space="preserve">Tên chi tiết: Đế động cơ
Khối lượng: </t>
    </r>
    <r>
      <rPr>
        <b/>
        <sz val="14"/>
        <rFont val="Bahnschrift Light Condensed"/>
        <family val="2"/>
      </rPr>
      <t>Fx07-M2</t>
    </r>
    <r>
      <rPr>
        <sz val="14"/>
        <rFont val="Bahnschrift Light Condensed"/>
        <family val="2"/>
      </rPr>
      <t xml:space="preserve"> kg
D1= </t>
    </r>
    <r>
      <rPr>
        <b/>
        <sz val="14"/>
        <rFont val="Bahnschrift Light Condensed"/>
        <family val="2"/>
      </rPr>
      <t>Fx07-M2-03</t>
    </r>
    <r>
      <rPr>
        <sz val="14"/>
        <rFont val="Bahnschrift Light Condensed"/>
        <family val="2"/>
      </rPr>
      <t xml:space="preserve"> mm
D2= </t>
    </r>
    <r>
      <rPr>
        <b/>
        <sz val="14"/>
        <rFont val="Bahnschrift Light Condensed"/>
        <family val="2"/>
      </rPr>
      <t xml:space="preserve">Fx07-M2-04 </t>
    </r>
    <r>
      <rPr>
        <sz val="14"/>
        <rFont val="Bahnschrift Light Condensed"/>
        <family val="2"/>
      </rPr>
      <t xml:space="preserve">mm
D3= </t>
    </r>
    <r>
      <rPr>
        <b/>
        <sz val="14"/>
        <rFont val="Bahnschrift Light Condensed"/>
        <family val="2"/>
      </rPr>
      <t xml:space="preserve">Fx07-M2-05 </t>
    </r>
    <r>
      <rPr>
        <sz val="14"/>
        <rFont val="Bahnschrift Light Condensed"/>
        <family val="2"/>
      </rPr>
      <t>mm</t>
    </r>
  </si>
  <si>
    <t>Khe hở cánh và máng</t>
  </si>
  <si>
    <t>=Fx07-M1-01</t>
  </si>
  <si>
    <r>
      <t xml:space="preserve">Tên chi tiết: Máng vít
Khối lượng: </t>
    </r>
    <r>
      <rPr>
        <b/>
        <sz val="14"/>
        <color theme="1"/>
        <rFont val="Bahnschrift Light Condensed"/>
        <family val="2"/>
      </rPr>
      <t>Fx07-M1</t>
    </r>
    <r>
      <rPr>
        <sz val="14"/>
        <color theme="1"/>
        <rFont val="Bahnschrift Light Condensed"/>
        <family val="2"/>
      </rPr>
      <t xml:space="preserve"> kg
A1: </t>
    </r>
    <r>
      <rPr>
        <b/>
        <sz val="14"/>
        <color theme="1"/>
        <rFont val="Bahnschrift Light Condensed"/>
        <family val="2"/>
      </rPr>
      <t>Fx07-M1-02</t>
    </r>
    <r>
      <rPr>
        <sz val="14"/>
        <color theme="1"/>
        <rFont val="Bahnschrift Light Condensed"/>
        <family val="2"/>
      </rPr>
      <t xml:space="preserve"> mm
A2: </t>
    </r>
    <r>
      <rPr>
        <b/>
        <sz val="14"/>
        <color theme="1"/>
        <rFont val="Bahnschrift Light Condensed"/>
        <family val="2"/>
      </rPr>
      <t>Fx07-M1-03</t>
    </r>
    <r>
      <rPr>
        <sz val="14"/>
        <color theme="1"/>
        <rFont val="Bahnschrift Light Condensed"/>
        <family val="2"/>
      </rPr>
      <t xml:space="preserve"> mm
A3:</t>
    </r>
    <r>
      <rPr>
        <b/>
        <sz val="14"/>
        <color theme="1"/>
        <rFont val="Bahnschrift Light Condensed"/>
        <family val="2"/>
      </rPr>
      <t xml:space="preserve"> Fx07-M1-04</t>
    </r>
    <r>
      <rPr>
        <sz val="14"/>
        <color theme="1"/>
        <rFont val="Bahnschrift Light Condensed"/>
        <family val="2"/>
      </rPr>
      <t xml:space="preserve"> mm
A4:</t>
    </r>
    <r>
      <rPr>
        <b/>
        <sz val="14"/>
        <color theme="1"/>
        <rFont val="Bahnschrift Light Condensed"/>
        <family val="2"/>
      </rPr>
      <t xml:space="preserve"> Fx07-M1-05</t>
    </r>
    <r>
      <rPr>
        <sz val="14"/>
        <color theme="1"/>
        <rFont val="Bahnschrift Light Condensed"/>
        <family val="2"/>
      </rPr>
      <t xml:space="preserve"> mm
A5: </t>
    </r>
    <r>
      <rPr>
        <b/>
        <sz val="14"/>
        <color theme="1"/>
        <rFont val="Bahnschrift Light Condensed"/>
        <family val="2"/>
      </rPr>
      <t xml:space="preserve">Fx07-M1-06  </t>
    </r>
    <r>
      <rPr>
        <sz val="14"/>
        <color theme="1"/>
        <rFont val="Bahnschrift Light Condensed"/>
        <family val="2"/>
      </rPr>
      <t xml:space="preserve">mm
A6: </t>
    </r>
    <r>
      <rPr>
        <b/>
        <sz val="14"/>
        <color theme="1"/>
        <rFont val="Bahnschrift Light Condensed"/>
        <family val="2"/>
      </rPr>
      <t>Fx07-M1-07</t>
    </r>
    <r>
      <rPr>
        <sz val="14"/>
        <color theme="1"/>
        <rFont val="Bahnschrift Light Condensed"/>
        <family val="2"/>
      </rPr>
      <t xml:space="preserve"> mm
G1:</t>
    </r>
    <r>
      <rPr>
        <b/>
        <sz val="14"/>
        <color theme="1"/>
        <rFont val="Bahnschrift Light Condensed"/>
        <family val="2"/>
      </rPr>
      <t xml:space="preserve"> Fx07-M1-08 </t>
    </r>
    <r>
      <rPr>
        <sz val="14"/>
        <color theme="1"/>
        <rFont val="Bahnschrift Light Condensed"/>
        <family val="2"/>
      </rPr>
      <t>mm</t>
    </r>
  </si>
  <si>
    <r>
      <t xml:space="preserve">Tên chi tiết: Trục vít
Khối lượng:  </t>
    </r>
    <r>
      <rPr>
        <b/>
        <sz val="14"/>
        <color theme="1"/>
        <rFont val="Bahnschrift Light Condensed"/>
        <family val="2"/>
      </rPr>
      <t xml:space="preserve">Fx07-M3 </t>
    </r>
    <r>
      <rPr>
        <sz val="14"/>
        <color theme="1"/>
        <rFont val="Bahnschrift Light Condensed"/>
        <family val="2"/>
      </rPr>
      <t xml:space="preserve"> Kg
T1=</t>
    </r>
    <r>
      <rPr>
        <b/>
        <sz val="14"/>
        <color theme="1"/>
        <rFont val="Bahnschrift Light Condensed"/>
        <family val="2"/>
      </rPr>
      <t xml:space="preserve"> Fx07-M3-01 </t>
    </r>
    <r>
      <rPr>
        <sz val="14"/>
        <color theme="1"/>
        <rFont val="Bahnschrift Light Condensed"/>
        <family val="2"/>
      </rPr>
      <t>mm
T2=</t>
    </r>
    <r>
      <rPr>
        <b/>
        <sz val="14"/>
        <color theme="1"/>
        <rFont val="Bahnschrift Light Condensed"/>
        <family val="2"/>
      </rPr>
      <t xml:space="preserve"> Fx07-M3-02</t>
    </r>
    <r>
      <rPr>
        <sz val="14"/>
        <color theme="1"/>
        <rFont val="Bahnschrift Light Condensed"/>
        <family val="2"/>
      </rPr>
      <t xml:space="preserve"> mm
T3= </t>
    </r>
    <r>
      <rPr>
        <b/>
        <sz val="14"/>
        <color theme="1"/>
        <rFont val="Bahnschrift Light Condensed"/>
        <family val="2"/>
      </rPr>
      <t>Fx07-M3-03</t>
    </r>
    <r>
      <rPr>
        <sz val="14"/>
        <color theme="1"/>
        <rFont val="Bahnschrift Light Condensed"/>
        <family val="2"/>
      </rPr>
      <t xml:space="preserve"> mm</t>
    </r>
  </si>
  <si>
    <r>
      <t xml:space="preserve">Tên chi tiết: Cánh vít
Khối lượng:  </t>
    </r>
    <r>
      <rPr>
        <b/>
        <sz val="14"/>
        <color theme="1"/>
        <rFont val="Bahnschrift Light Condensed"/>
        <family val="2"/>
      </rPr>
      <t>Fx07-M4</t>
    </r>
    <r>
      <rPr>
        <sz val="14"/>
        <color theme="1"/>
        <rFont val="Bahnschrift Light Condensed"/>
        <family val="2"/>
      </rPr>
      <t xml:space="preserve"> Kg
C1= </t>
    </r>
    <r>
      <rPr>
        <b/>
        <sz val="14"/>
        <color theme="1"/>
        <rFont val="Bahnschrift Light Condensed"/>
        <family val="2"/>
      </rPr>
      <t>Fx07-M4-01</t>
    </r>
    <r>
      <rPr>
        <sz val="14"/>
        <color theme="1"/>
        <rFont val="Bahnschrift Light Condensed"/>
        <family val="2"/>
      </rPr>
      <t xml:space="preserve"> mm
C2= </t>
    </r>
    <r>
      <rPr>
        <b/>
        <sz val="14"/>
        <color theme="1"/>
        <rFont val="Bahnschrift Light Condensed"/>
        <family val="2"/>
      </rPr>
      <t>Fx07-M4-02</t>
    </r>
    <r>
      <rPr>
        <sz val="14"/>
        <color theme="1"/>
        <rFont val="Bahnschrift Light Condensed"/>
        <family val="2"/>
      </rPr>
      <t xml:space="preserve"> mm
C3= </t>
    </r>
    <r>
      <rPr>
        <b/>
        <sz val="14"/>
        <color theme="1"/>
        <rFont val="Bahnschrift Light Condensed"/>
        <family val="2"/>
      </rPr>
      <t>Fx07-M4-03</t>
    </r>
    <r>
      <rPr>
        <sz val="14"/>
        <color theme="1"/>
        <rFont val="Bahnschrift Light Condensed"/>
        <family val="2"/>
      </rPr>
      <t xml:space="preserve"> mm
C4= </t>
    </r>
    <r>
      <rPr>
        <b/>
        <sz val="14"/>
        <color theme="1"/>
        <rFont val="Bahnschrift Light Condensed"/>
        <family val="2"/>
      </rPr>
      <t>Fx07-M4-04</t>
    </r>
    <r>
      <rPr>
        <sz val="14"/>
        <color theme="1"/>
        <rFont val="Bahnschrift Light Condensed"/>
        <family val="2"/>
      </rPr>
      <t xml:space="preserve"> mm
</t>
    </r>
  </si>
  <si>
    <t>=Fx07-M1</t>
  </si>
  <si>
    <t>=Fx07-M2</t>
  </si>
  <si>
    <t>=Fx07-M3</t>
  </si>
  <si>
    <t>=Fx07-M4</t>
  </si>
  <si>
    <t>=Fx07-M5</t>
  </si>
  <si>
    <t>=Fx07-M6</t>
  </si>
  <si>
    <t>=Fx07-M7</t>
  </si>
  <si>
    <t>=Sum(Fx07-M1:'=Fx07-M7)</t>
  </si>
  <si>
    <t>Số lượng</t>
  </si>
  <si>
    <t>Fx07-M5-08</t>
  </si>
  <si>
    <r>
      <t>=(</t>
    </r>
    <r>
      <rPr>
        <b/>
        <sz val="11"/>
        <color theme="1"/>
        <rFont val="Bahnschrift Light Condensed"/>
        <family val="2"/>
      </rPr>
      <t>Fx07-M5-06</t>
    </r>
    <r>
      <rPr>
        <sz val="11"/>
        <color theme="1"/>
        <rFont val="Bahnschrift Light Condensed"/>
        <family val="2"/>
      </rPr>
      <t>*3.14/2+</t>
    </r>
    <r>
      <rPr>
        <b/>
        <sz val="11"/>
        <color theme="1"/>
        <rFont val="Bahnschrift Light Condensed"/>
        <family val="2"/>
      </rPr>
      <t>Fx07-M5-05</t>
    </r>
    <r>
      <rPr>
        <sz val="11"/>
        <color theme="1"/>
        <rFont val="Bahnschrift Light Condensed"/>
        <family val="2"/>
      </rPr>
      <t>*2)*</t>
    </r>
    <r>
      <rPr>
        <b/>
        <sz val="11"/>
        <color theme="1"/>
        <rFont val="Bahnschrift Light Condensed"/>
        <family val="2"/>
      </rPr>
      <t xml:space="preserve"> Fx07-M5-02 * Fx07-M5-07 * 7.85</t>
    </r>
    <r>
      <rPr>
        <sz val="11"/>
        <color theme="1"/>
        <rFont val="Bahnschrift Light Condensed"/>
        <family val="2"/>
      </rPr>
      <t xml:space="preserve"> / 1000000 *</t>
    </r>
    <r>
      <rPr>
        <b/>
        <sz val="11"/>
        <color theme="1"/>
        <rFont val="Bahnschrift Light Condensed"/>
        <family val="2"/>
      </rPr>
      <t xml:space="preserve"> Fx07-M5-08</t>
    </r>
  </si>
  <si>
    <t>Fx07-M6-08</t>
  </si>
  <si>
    <r>
      <t>=</t>
    </r>
    <r>
      <rPr>
        <b/>
        <sz val="11"/>
        <color theme="1"/>
        <rFont val="Bahnschrift Light Condensed"/>
        <family val="2"/>
      </rPr>
      <t>Fx07-M6-01</t>
    </r>
    <r>
      <rPr>
        <sz val="11"/>
        <color theme="1"/>
        <rFont val="Bahnschrift Light Condensed"/>
        <family val="2"/>
      </rPr>
      <t xml:space="preserve"> * (</t>
    </r>
    <r>
      <rPr>
        <b/>
        <sz val="11"/>
        <color theme="1"/>
        <rFont val="Bahnschrift Light Condensed"/>
        <family val="2"/>
      </rPr>
      <t>Fx07-M6-04</t>
    </r>
    <r>
      <rPr>
        <sz val="11"/>
        <color theme="1"/>
        <rFont val="Bahnschrift Light Condensed"/>
        <family val="2"/>
      </rPr>
      <t>+</t>
    </r>
    <r>
      <rPr>
        <b/>
        <sz val="11"/>
        <color theme="1"/>
        <rFont val="Bahnschrift Light Condensed"/>
        <family val="2"/>
      </rPr>
      <t>Fx07-M6-06</t>
    </r>
    <r>
      <rPr>
        <sz val="11"/>
        <color theme="1"/>
        <rFont val="Bahnschrift Light Condensed"/>
        <family val="2"/>
      </rPr>
      <t>) *</t>
    </r>
    <r>
      <rPr>
        <b/>
        <sz val="11"/>
        <color theme="1"/>
        <rFont val="Bahnschrift Light Condensed"/>
        <family val="2"/>
      </rPr>
      <t xml:space="preserve"> Fx07-M6-07</t>
    </r>
    <r>
      <rPr>
        <sz val="11"/>
        <color theme="1"/>
        <rFont val="Bahnschrift Light Condensed"/>
        <family val="2"/>
      </rPr>
      <t xml:space="preserve"> * 7.85/1000000*</t>
    </r>
    <r>
      <rPr>
        <b/>
        <sz val="11"/>
        <color theme="1"/>
        <rFont val="Bahnschrift Light Condensed"/>
        <family val="2"/>
      </rPr>
      <t>Fx07-M6-08</t>
    </r>
  </si>
  <si>
    <r>
      <t xml:space="preserve">Tên chi tiết: Bích rỗng
Khối lượng:  </t>
    </r>
    <r>
      <rPr>
        <b/>
        <sz val="14"/>
        <color theme="1"/>
        <rFont val="Bahnschrift Light Condensed"/>
        <family val="2"/>
      </rPr>
      <t>Fx07-M5</t>
    </r>
    <r>
      <rPr>
        <sz val="14"/>
        <color theme="1"/>
        <rFont val="Bahnschrift Light Condensed"/>
        <family val="2"/>
      </rPr>
      <t xml:space="preserve"> Kg
B1=</t>
    </r>
    <r>
      <rPr>
        <b/>
        <sz val="14"/>
        <color theme="1"/>
        <rFont val="Bahnschrift Light Condensed"/>
        <family val="2"/>
      </rPr>
      <t xml:space="preserve"> Fx07-M5-01</t>
    </r>
    <r>
      <rPr>
        <sz val="14"/>
        <color theme="1"/>
        <rFont val="Bahnschrift Light Condensed"/>
        <family val="2"/>
      </rPr>
      <t xml:space="preserve"> mm
B2= </t>
    </r>
    <r>
      <rPr>
        <b/>
        <sz val="14"/>
        <color theme="1"/>
        <rFont val="Bahnschrift Light Condensed"/>
        <family val="2"/>
      </rPr>
      <t xml:space="preserve"> Fx07-M5-02</t>
    </r>
    <r>
      <rPr>
        <sz val="14"/>
        <color theme="1"/>
        <rFont val="Bahnschrift Light Condensed"/>
        <family val="2"/>
      </rPr>
      <t xml:space="preserve"> mm
B3=  </t>
    </r>
    <r>
      <rPr>
        <b/>
        <sz val="14"/>
        <color theme="1"/>
        <rFont val="Bahnschrift Light Condensed"/>
        <family val="2"/>
      </rPr>
      <t>Fx07-M5-03</t>
    </r>
    <r>
      <rPr>
        <sz val="14"/>
        <color theme="1"/>
        <rFont val="Bahnschrift Light Condensed"/>
        <family val="2"/>
      </rPr>
      <t xml:space="preserve"> mm
B4= </t>
    </r>
    <r>
      <rPr>
        <b/>
        <sz val="14"/>
        <color theme="1"/>
        <rFont val="Bahnschrift Light Condensed"/>
        <family val="2"/>
      </rPr>
      <t>Fx07-M5-04</t>
    </r>
    <r>
      <rPr>
        <sz val="14"/>
        <color theme="1"/>
        <rFont val="Bahnschrift Light Condensed"/>
        <family val="2"/>
      </rPr>
      <t xml:space="preserve"> mm
B5= </t>
    </r>
    <r>
      <rPr>
        <b/>
        <sz val="14"/>
        <color theme="1"/>
        <rFont val="Bahnschrift Light Condensed"/>
        <family val="2"/>
      </rPr>
      <t>Fx07-M5-05</t>
    </r>
    <r>
      <rPr>
        <sz val="14"/>
        <color theme="1"/>
        <rFont val="Bahnschrift Light Condensed"/>
        <family val="2"/>
      </rPr>
      <t xml:space="preserve"> mm
B6=</t>
    </r>
    <r>
      <rPr>
        <b/>
        <sz val="14"/>
        <color theme="1"/>
        <rFont val="Bahnschrift Light Condensed"/>
        <family val="2"/>
      </rPr>
      <t xml:space="preserve"> Fx07-M5-06 </t>
    </r>
    <r>
      <rPr>
        <sz val="14"/>
        <color theme="1"/>
        <rFont val="Bahnschrift Light Condensed"/>
        <family val="2"/>
      </rPr>
      <t>mm
B7=</t>
    </r>
    <r>
      <rPr>
        <b/>
        <sz val="14"/>
        <color theme="1"/>
        <rFont val="Bahnschrift Light Condensed"/>
        <family val="2"/>
      </rPr>
      <t xml:space="preserve"> Fx07-M5-07</t>
    </r>
    <r>
      <rPr>
        <sz val="14"/>
        <color theme="1"/>
        <rFont val="Bahnschrift Light Condensed"/>
        <family val="2"/>
      </rPr>
      <t xml:space="preserve"> mm</t>
    </r>
  </si>
  <si>
    <r>
      <t xml:space="preserve">Tên chi tiết: Bích bịt
Khối lượng:  </t>
    </r>
    <r>
      <rPr>
        <b/>
        <sz val="14"/>
        <color theme="1"/>
        <rFont val="Bahnschrift Light Condensed"/>
        <family val="2"/>
      </rPr>
      <t>Fx07-M7</t>
    </r>
    <r>
      <rPr>
        <sz val="14"/>
        <color theme="1"/>
        <rFont val="Bahnschrift Light Condensed"/>
        <family val="2"/>
      </rPr>
      <t xml:space="preserve"> Kg
E1= </t>
    </r>
    <r>
      <rPr>
        <b/>
        <sz val="14"/>
        <color theme="1"/>
        <rFont val="Bahnschrift Light Condensed"/>
        <family val="2"/>
      </rPr>
      <t>Fx07-M6-01</t>
    </r>
    <r>
      <rPr>
        <sz val="14"/>
        <color theme="1"/>
        <rFont val="Bahnschrift Light Condensed"/>
        <family val="2"/>
      </rPr>
      <t xml:space="preserve"> mm
E2= </t>
    </r>
    <r>
      <rPr>
        <b/>
        <sz val="14"/>
        <color theme="1"/>
        <rFont val="Bahnschrift Light Condensed"/>
        <family val="2"/>
      </rPr>
      <t>Fx07-M6-02</t>
    </r>
    <r>
      <rPr>
        <sz val="14"/>
        <color theme="1"/>
        <rFont val="Bahnschrift Light Condensed"/>
        <family val="2"/>
      </rPr>
      <t xml:space="preserve"> mm
E3=</t>
    </r>
    <r>
      <rPr>
        <b/>
        <sz val="14"/>
        <color theme="1"/>
        <rFont val="Bahnschrift Light Condensed"/>
        <family val="2"/>
      </rPr>
      <t xml:space="preserve"> Fx07-M6-03</t>
    </r>
    <r>
      <rPr>
        <sz val="14"/>
        <color theme="1"/>
        <rFont val="Bahnschrift Light Condensed"/>
        <family val="2"/>
      </rPr>
      <t xml:space="preserve"> mm
E4= </t>
    </r>
    <r>
      <rPr>
        <b/>
        <sz val="14"/>
        <color theme="1"/>
        <rFont val="Bahnschrift Light Condensed"/>
        <family val="2"/>
      </rPr>
      <t>Fx07-M6-04</t>
    </r>
    <r>
      <rPr>
        <sz val="14"/>
        <color theme="1"/>
        <rFont val="Bahnschrift Light Condensed"/>
        <family val="2"/>
      </rPr>
      <t xml:space="preserve"> mm
E5= </t>
    </r>
    <r>
      <rPr>
        <b/>
        <sz val="14"/>
        <color theme="1"/>
        <rFont val="Bahnschrift Light Condensed"/>
        <family val="2"/>
      </rPr>
      <t>Fx07-M6-05</t>
    </r>
    <r>
      <rPr>
        <sz val="14"/>
        <color theme="1"/>
        <rFont val="Bahnschrift Light Condensed"/>
        <family val="2"/>
      </rPr>
      <t xml:space="preserve"> mm
E6=</t>
    </r>
    <r>
      <rPr>
        <b/>
        <sz val="14"/>
        <color theme="1"/>
        <rFont val="Bahnschrift Light Condensed"/>
        <family val="2"/>
      </rPr>
      <t xml:space="preserve"> Fx07-M6-06</t>
    </r>
    <r>
      <rPr>
        <sz val="14"/>
        <color theme="1"/>
        <rFont val="Bahnschrift Light Condensed"/>
        <family val="2"/>
      </rPr>
      <t xml:space="preserve"> mm
E7= </t>
    </r>
    <r>
      <rPr>
        <b/>
        <sz val="14"/>
        <color theme="1"/>
        <rFont val="Bahnschrift Light Condensed"/>
        <family val="2"/>
      </rPr>
      <t>Fx07-M6-07</t>
    </r>
    <r>
      <rPr>
        <sz val="14"/>
        <color theme="1"/>
        <rFont val="Bahnschrift Light Condensed"/>
        <family val="2"/>
      </rPr>
      <t xml:space="preserve"> mm</t>
    </r>
  </si>
  <si>
    <r>
      <t xml:space="preserve">Tên chi tiết: Bích bịt
Khối lượng:  </t>
    </r>
    <r>
      <rPr>
        <b/>
        <sz val="14"/>
        <color theme="1"/>
        <rFont val="Bahnschrift Light Condensed"/>
        <family val="2"/>
      </rPr>
      <t>Fx07-M7</t>
    </r>
    <r>
      <rPr>
        <sz val="14"/>
        <color theme="1"/>
        <rFont val="Bahnschrift Light Condensed"/>
        <family val="2"/>
      </rPr>
      <t xml:space="preserve"> Kg
N1= </t>
    </r>
    <r>
      <rPr>
        <b/>
        <sz val="14"/>
        <color theme="1"/>
        <rFont val="Bahnschrift Light Condensed"/>
        <family val="2"/>
      </rPr>
      <t>Fx07-M7-01</t>
    </r>
    <r>
      <rPr>
        <sz val="14"/>
        <color theme="1"/>
        <rFont val="Bahnschrift Light Condensed"/>
        <family val="2"/>
      </rPr>
      <t xml:space="preserve"> mm
N2= </t>
    </r>
    <r>
      <rPr>
        <b/>
        <sz val="14"/>
        <color theme="1"/>
        <rFont val="Bahnschrift Light Condensed"/>
        <family val="2"/>
      </rPr>
      <t>Fx07-M7-02</t>
    </r>
    <r>
      <rPr>
        <sz val="14"/>
        <color theme="1"/>
        <rFont val="Bahnschrift Light Condensed"/>
        <family val="2"/>
      </rPr>
      <t xml:space="preserve"> mm
N3= </t>
    </r>
    <r>
      <rPr>
        <b/>
        <sz val="14"/>
        <color theme="1"/>
        <rFont val="Bahnschrift Light Condensed"/>
        <family val="2"/>
      </rPr>
      <t>Fx07-M7-03</t>
    </r>
    <r>
      <rPr>
        <sz val="14"/>
        <color theme="1"/>
        <rFont val="Bahnschrift Light Condensed"/>
        <family val="2"/>
      </rPr>
      <t xml:space="preserve"> mm
N4= </t>
    </r>
    <r>
      <rPr>
        <b/>
        <sz val="14"/>
        <color theme="1"/>
        <rFont val="Bahnschrift Light Condensed"/>
        <family val="2"/>
      </rPr>
      <t>Fx07-M7-04</t>
    </r>
    <r>
      <rPr>
        <sz val="14"/>
        <color theme="1"/>
        <rFont val="Bahnschrift Light Condensed"/>
        <family val="2"/>
      </rPr>
      <t xml:space="preserve"> mm
N5= </t>
    </r>
    <r>
      <rPr>
        <b/>
        <sz val="14"/>
        <color theme="1"/>
        <rFont val="Bahnschrift Light Condensed"/>
        <family val="2"/>
      </rPr>
      <t>Fx07-M7-05</t>
    </r>
    <r>
      <rPr>
        <sz val="14"/>
        <color theme="1"/>
        <rFont val="Bahnschrift Light Condensed"/>
        <family val="2"/>
      </rPr>
      <t xml:space="preserve"> mm
N6= </t>
    </r>
    <r>
      <rPr>
        <b/>
        <sz val="14"/>
        <color theme="1"/>
        <rFont val="Bahnschrift Light Condensed"/>
        <family val="2"/>
      </rPr>
      <t>Fx07-M7-06</t>
    </r>
    <r>
      <rPr>
        <sz val="14"/>
        <color theme="1"/>
        <rFont val="Bahnschrift Light Condensed"/>
        <family val="2"/>
      </rPr>
      <t xml:space="preserve"> mm
N7=</t>
    </r>
    <r>
      <rPr>
        <b/>
        <sz val="14"/>
        <color theme="1"/>
        <rFont val="Bahnschrift Light Condensed"/>
        <family val="2"/>
      </rPr>
      <t xml:space="preserve"> Fx07-M7-07</t>
    </r>
    <r>
      <rPr>
        <sz val="14"/>
        <color theme="1"/>
        <rFont val="Bahnschrift Light Condensed"/>
        <family val="2"/>
      </rPr>
      <t xml:space="preserve"> mm</t>
    </r>
  </si>
  <si>
    <t>III. Thông số kích thước</t>
  </si>
  <si>
    <t>IV. Xuất dữ liệu thông số kỹ thuật</t>
  </si>
  <si>
    <t>Quy về TAB mẹ (7)</t>
  </si>
  <si>
    <t>Khả năng chảy</t>
  </si>
  <si>
    <t>Mức độ mài mòn</t>
  </si>
  <si>
    <t>Tính chất đặc biệt</t>
  </si>
  <si>
    <t>Fm</t>
  </si>
  <si>
    <t>Import từ DATA 02 vào</t>
  </si>
  <si>
    <t>Click danh sách sổ xuống  (có ô gõ để search theo chữ cái)</t>
  </si>
  <si>
    <t xml:space="preserve">Hệ số điền đầy </t>
  </si>
  <si>
    <t>KT</t>
  </si>
  <si>
    <t>KC</t>
  </si>
  <si>
    <t>MM</t>
  </si>
  <si>
    <t>DB</t>
  </si>
  <si>
    <t>=KT</t>
  </si>
  <si>
    <t>=DB</t>
  </si>
  <si>
    <t>=MM</t>
  </si>
  <si>
    <t>=KC</t>
  </si>
  <si>
    <t>Loại bạc đạn (khuyến nghị)</t>
  </si>
  <si>
    <t>=Sổ danh sách xuống chọn loại bạc đạn ( hệ số kèm theo sẽ được gán với nó luôn nhưng ko hiển thị), mặc định sẽ chọn loại hiển thị ở TAB 1, nếu có nhiều loại trở lên thì có thể chọn loại nào nằm dòng đầu tiên</t>
  </si>
  <si>
    <t>Hệ số Fb</t>
  </si>
  <si>
    <t>Gang cứng</t>
  </si>
  <si>
    <t>Hợp kim Stellite</t>
  </si>
  <si>
    <t>Hợp kim gang trắng</t>
  </si>
  <si>
    <t>BD chỉ hiẻn thị ký hiệu ví dụ B-S nghĩa là hỗ trợ các loại bạc đạn trong mục B và H thôi, không nên dùng loại bạc đạn S</t>
  </si>
  <si>
    <t>=Fm</t>
  </si>
  <si>
    <t>FB</t>
  </si>
  <si>
    <t>Stt</t>
  </si>
  <si>
    <t>Tên vật liệu ( tiếng anh)</t>
  </si>
  <si>
    <t>Tên vật liệu ( tiếng việt)</t>
  </si>
  <si>
    <t>Tỷ trọng (kg/m³)</t>
  </si>
  <si>
    <t>Kích thước hạt
(KT)</t>
  </si>
  <si>
    <t>Khả năng chảy
(KC)</t>
  </si>
  <si>
    <t>Mức độ mài mòn
(MM)</t>
  </si>
  <si>
    <t>Tính chất đặc biệt
(DB)</t>
  </si>
  <si>
    <t>Loại bạc đạn khuyến nghị (FB)</t>
  </si>
  <si>
    <t>Hệ số điền đầy
(C)</t>
  </si>
  <si>
    <t>Hệ số vật liệu
(FM)</t>
  </si>
  <si>
    <t>Adipic Acid</t>
  </si>
  <si>
    <t>Axit adipic</t>
  </si>
  <si>
    <t>A100</t>
  </si>
  <si>
    <t>Rất tốt</t>
  </si>
  <si>
    <t>Rất cao</t>
  </si>
  <si>
    <t>30A</t>
  </si>
  <si>
    <t>Alfalfa Meal</t>
  </si>
  <si>
    <t>Bột cỏ linh lăng</t>
  </si>
  <si>
    <t>Rất kém</t>
  </si>
  <si>
    <t>Xốp, Có dầu</t>
  </si>
  <si>
    <t>Alfalfa Pellets</t>
  </si>
  <si>
    <t>Viên cỏ linh lăng</t>
  </si>
  <si>
    <t>C1/2</t>
  </si>
  <si>
    <t>Trung bình</t>
  </si>
  <si>
    <t>Thấp</t>
  </si>
  <si>
    <t>Alfalfa Seed</t>
  </si>
  <si>
    <t>Hạt cỏ linh lăng</t>
  </si>
  <si>
    <t>Chảy rời</t>
  </si>
  <si>
    <t>Almonds, Broken</t>
  </si>
  <si>
    <t>Hạnh nhân, vỡ vụn</t>
  </si>
  <si>
    <t>Xốp</t>
  </si>
  <si>
    <t>Almonds, Whole Shelled</t>
  </si>
  <si>
    <t>Hạnh nhân nguyên hạt đã bóc vỏ</t>
  </si>
  <si>
    <t>Alum, Fine</t>
  </si>
  <si>
    <t>Phèn nhôm, dạng mịn</t>
  </si>
  <si>
    <t>Bụi</t>
  </si>
  <si>
    <t>Alum, Lumpy</t>
  </si>
  <si>
    <t>Phèn nhôm, vón cục</t>
  </si>
  <si>
    <t>Alumina</t>
  </si>
  <si>
    <t>Nhôm oxit (Alumina)</t>
  </si>
  <si>
    <t>Mịn, Có dầu</t>
  </si>
  <si>
    <t>Alumina, Fine</t>
  </si>
  <si>
    <t>Nhôm oxit, mịn</t>
  </si>
  <si>
    <t>Alumina Sized or Briquette</t>
  </si>
  <si>
    <t>Nhôm oxit dạng viên hoặc cục</t>
  </si>
  <si>
    <t>Tốt</t>
  </si>
  <si>
    <t>Aluminate Gel (Aluminate Hydroxide)</t>
  </si>
  <si>
    <t>Gel nhôm (Nhôm hydroxit)</t>
  </si>
  <si>
    <t>Aluminum Chips, Dry</t>
  </si>
  <si>
    <t>Mạt nhôm khô</t>
  </si>
  <si>
    <t>E</t>
  </si>
  <si>
    <t>Có dầu</t>
  </si>
  <si>
    <t>Aluminum Chips, Oily</t>
  </si>
  <si>
    <t>Mạt nhôm có dầu</t>
  </si>
  <si>
    <t>Aluminum Hydrate</t>
  </si>
  <si>
    <t>Nhôm hydroxit</t>
  </si>
  <si>
    <t>Aluminum Oxide</t>
  </si>
  <si>
    <t>Nhôm oxit</t>
  </si>
  <si>
    <t>Mịn</t>
  </si>
  <si>
    <t>Aluminum Silicate (Andalusite)</t>
  </si>
  <si>
    <t>Nhôm silicat (Andalusit)</t>
  </si>
  <si>
    <t>Có xơ</t>
  </si>
  <si>
    <t>Aluminum Sulfate</t>
  </si>
  <si>
    <t>Nhôm sunfat</t>
  </si>
  <si>
    <t>Ammonium Chloride, Crystalline</t>
  </si>
  <si>
    <t>Amoni clorua, dạng tinh thể</t>
  </si>
  <si>
    <t>Cháy, Ăn mòn, Dễ vỡ</t>
  </si>
  <si>
    <t>Ammonium Nitrate</t>
  </si>
  <si>
    <t>Amoni nitrat</t>
  </si>
  <si>
    <t>A40</t>
  </si>
  <si>
    <t>Không ổn định, Độc, Ăn mòn</t>
  </si>
  <si>
    <t>Ammonium Sulfate</t>
  </si>
  <si>
    <t>Amoni sunfat</t>
  </si>
  <si>
    <t>Dễ cháy, Ôxi hóa, Ăn mòn</t>
  </si>
  <si>
    <t>Antimony Powder</t>
  </si>
  <si>
    <t>Bột antimon</t>
  </si>
  <si>
    <t>Apple Pomace, Dry</t>
  </si>
  <si>
    <t>Bã táo khô</t>
  </si>
  <si>
    <t>Dính</t>
  </si>
  <si>
    <t>Arsenic Oxide (Arsenolite)</t>
  </si>
  <si>
    <t>Asen oxit (Arsenolite)</t>
  </si>
  <si>
    <t>Độc</t>
  </si>
  <si>
    <t>—</t>
  </si>
  <si>
    <t>Arsenic Pulverized</t>
  </si>
  <si>
    <t>Asen nghiền mịn</t>
  </si>
  <si>
    <t>Asbestos — Rock (Ore)</t>
  </si>
  <si>
    <t>Amiăng — Dạng đá (quặng)</t>
  </si>
  <si>
    <t>Asbestos — Shredded</t>
  </si>
  <si>
    <t>Amiăng — Dạng sợi</t>
  </si>
  <si>
    <t>Dính, Có xơ</t>
  </si>
  <si>
    <t>30B</t>
  </si>
  <si>
    <t>Kích cỡ mô tả</t>
  </si>
  <si>
    <t>Kích cỡ rây/sàng (mm)</t>
  </si>
  <si>
    <t>Mã</t>
  </si>
  <si>
    <t>Ash, Black Ground</t>
  </si>
  <si>
    <t>Tro đen nghiền</t>
  </si>
  <si>
    <t>Very Fine</t>
  </si>
  <si>
    <t>≤ 0.074 mm (No. 200 Sieve)</t>
  </si>
  <si>
    <t>A200</t>
  </si>
  <si>
    <t>Ashes, Coal, Dry — 1/2"</t>
  </si>
  <si>
    <t>Tro than khô — cỡ 1/2"</t>
  </si>
  <si>
    <t>Dính, Mịn</t>
  </si>
  <si>
    <t>≤ 0.149 mm (No. 100 Sieve)</t>
  </si>
  <si>
    <t>Ashes, Coal, Dry — 3"</t>
  </si>
  <si>
    <t>Tro than khô — cỡ 3"</t>
  </si>
  <si>
    <t>≤ 0.400 mm (No. 40 Sieve)</t>
  </si>
  <si>
    <t>Ashes, Coal, Wet — 1/2"</t>
  </si>
  <si>
    <t>Tro than ướt — cỡ 1/2"</t>
  </si>
  <si>
    <t>Fine</t>
  </si>
  <si>
    <t>≤ 3.35 mm (No. 6 Sieve)</t>
  </si>
  <si>
    <t>Ashes, Coal, Wet — 3"</t>
  </si>
  <si>
    <t>Tro than ướt — cỡ 3"</t>
  </si>
  <si>
    <t>Granular</t>
  </si>
  <si>
    <t>≤ 12.7 mm (6" Sieve đến 12.7 mm)</t>
  </si>
  <si>
    <t>Asphalt, Crushed — 1/2"</t>
  </si>
  <si>
    <t>Nhựa đường nghiền — cỡ 1/2"</t>
  </si>
  <si>
    <t>&gt; 76.2 mm đến ≤ 177.8 mm (3"–7")</t>
  </si>
  <si>
    <t>D7</t>
  </si>
  <si>
    <t>Bagasse</t>
  </si>
  <si>
    <t>Bã mía</t>
  </si>
  <si>
    <t>Dính, Có xơ, Mịn, Dính nhớt</t>
  </si>
  <si>
    <t>Lumpy</t>
  </si>
  <si>
    <t>≤ 406.4 mm (0–16")</t>
  </si>
  <si>
    <t>D16</t>
  </si>
  <si>
    <t>Bakelite, Fine</t>
  </si>
  <si>
    <t>Nhựa Bakelite, dạng mịn</t>
  </si>
  <si>
    <t>&gt; 406.4 mm (Trên 16", cần ghi cụ thể)</t>
  </si>
  <si>
    <t>DX</t>
  </si>
  <si>
    <t>Baking Powder</t>
  </si>
  <si>
    <t>Bột nở</t>
  </si>
  <si>
    <t>Irregular</t>
  </si>
  <si>
    <t>Dạng sợi, xơ, trụ, phiến, không đều</t>
  </si>
  <si>
    <t>Baking Soda (Sodium Bicarbonate)</t>
  </si>
  <si>
    <t>Muối nở (Natri bicacbonat)</t>
  </si>
  <si>
    <t>Barite (Barium Sulfate) + 1/2" — 3"</t>
  </si>
  <si>
    <t>Barit (Bari sunfat) cỡ +1/2" đến 3"</t>
  </si>
  <si>
    <t>Cao</t>
  </si>
  <si>
    <t>Barite, Powder</t>
  </si>
  <si>
    <t>Barit, dạng bột</t>
  </si>
  <si>
    <t>Barium Carbonate</t>
  </si>
  <si>
    <t>Bari cacbonat</t>
  </si>
  <si>
    <t>Có độc</t>
  </si>
  <si>
    <t>Bark, Wood, Refuse</t>
  </si>
  <si>
    <t>Vỏ cây, gỗ phế phẩm</t>
  </si>
  <si>
    <t>Dính, Mịn, Có dầu</t>
  </si>
  <si>
    <t>Barley, Fine, Ground</t>
  </si>
  <si>
    <t>Lúa mạch xay mịn</t>
  </si>
  <si>
    <t>Barley, Malted</t>
  </si>
  <si>
    <t>Lúa mạch đã ủ mạch nha</t>
  </si>
  <si>
    <t>Barley, Meal</t>
  </si>
  <si>
    <t>Bột lúa mạch</t>
  </si>
  <si>
    <t>Barley, Whole</t>
  </si>
  <si>
    <t>Lúa mạch nguyên hạt</t>
  </si>
  <si>
    <t>Có mùi</t>
  </si>
  <si>
    <t>Basalt</t>
  </si>
  <si>
    <t>Đá bazan</t>
  </si>
  <si>
    <t>Bauxite, Dry, Ground</t>
  </si>
  <si>
    <t>Bauxite khô, nghiền</t>
  </si>
  <si>
    <t>Bauxite, Crushed — 3"</t>
  </si>
  <si>
    <t>Bauxite nghiền — cỡ 3"</t>
  </si>
  <si>
    <t>Beans, Castor, Meal</t>
  </si>
  <si>
    <t>Beans, Castor, Whole Shelled</t>
  </si>
  <si>
    <t>Đậu thầu dầu nguyên hạt đã bóc vỏ</t>
  </si>
  <si>
    <t>Beans, Navy, Dry</t>
  </si>
  <si>
    <t>Đậu trắng khô (Navy beans)</t>
  </si>
  <si>
    <t>Beans, Navy, Steeped</t>
  </si>
  <si>
    <t>Đậu trắng đã ngâm</t>
  </si>
  <si>
    <t>Bentonite, Crude</t>
  </si>
  <si>
    <t>Bentonite thô</t>
  </si>
  <si>
    <t>Bentonite, –100 Mesh</t>
  </si>
  <si>
    <t>Bentonite mịn — lọt sàng 100 mesh</t>
  </si>
  <si>
    <t>Mịn, Có dầu, Dính</t>
  </si>
  <si>
    <t>Benzene Hexachloride</t>
  </si>
  <si>
    <t>Benzen hexachloride</t>
  </si>
  <si>
    <t>Blood, Dried</t>
  </si>
  <si>
    <t>Máu sấy khô</t>
  </si>
  <si>
    <t>Ẩm</t>
  </si>
  <si>
    <t>Blood, Ground, Dried</t>
  </si>
  <si>
    <t>Máu nghiền, sấy khô</t>
  </si>
  <si>
    <t>Bone Ash (Tricalcium Phosphate)</t>
  </si>
  <si>
    <t>Tro xương (Tricanxi photphat)</t>
  </si>
  <si>
    <t>Boneblack</t>
  </si>
  <si>
    <t>Than xương</t>
  </si>
  <si>
    <t>Bonechar</t>
  </si>
  <si>
    <t>Than hoạt tính từ xương</t>
  </si>
  <si>
    <t>Bonemeal</t>
  </si>
  <si>
    <t>Bột xương</t>
  </si>
  <si>
    <t>Bones, Whole*</t>
  </si>
  <si>
    <t>Xương nguyên</t>
  </si>
  <si>
    <t>Bones, Crushed</t>
  </si>
  <si>
    <t>Xương nghiền</t>
  </si>
  <si>
    <t>Bones, Ground</t>
  </si>
  <si>
    <t>Xương xay mịn</t>
  </si>
  <si>
    <t>Borate of Lime</t>
  </si>
  <si>
    <t>Vôi bo (Bo-canxi)</t>
  </si>
  <si>
    <t>Borax, Fine</t>
  </si>
  <si>
    <t>Hàn the, mịn</t>
  </si>
  <si>
    <t>Có nước (ẩm)</t>
  </si>
  <si>
    <t>Borax Screening — 1/2"</t>
  </si>
  <si>
    <t>Hàn the sàng — cỡ 1/2"</t>
  </si>
  <si>
    <t>Borax, 1 1/2" - 2" Lump</t>
  </si>
  <si>
    <t>Hàn the cục — 1 1/2" đến 2"</t>
  </si>
  <si>
    <t>Borax, 2" - 3" Lump</t>
  </si>
  <si>
    <t>Hàn the cục — 2" đến 3"</t>
  </si>
  <si>
    <t>Boric Acid, Fine</t>
  </si>
  <si>
    <t>Axit boric, mịn</t>
  </si>
  <si>
    <t>Boron</t>
  </si>
  <si>
    <t>Nguyên tố bo</t>
  </si>
  <si>
    <t>Bran, Rice — Rye — Wheat</t>
  </si>
  <si>
    <t>Cám gạo — lúa mạch đen — lúa mì</t>
  </si>
  <si>
    <t>Có mùi, Có dầu</t>
  </si>
  <si>
    <t>Braunite (Manganese Oxide)</t>
  </si>
  <si>
    <t>Braunite (Oxit mangan)</t>
  </si>
  <si>
    <t>Bread Crumbs</t>
  </si>
  <si>
    <t>Vụn bánh mì</t>
  </si>
  <si>
    <t>Dễ vỡ, Xốp</t>
  </si>
  <si>
    <t>Brewer’s Grain, Spent, Dry</t>
  </si>
  <si>
    <t>Bã malt khô (từ sản xuất bia)</t>
  </si>
  <si>
    <t>Brewer’s Grain, Spent, Wet</t>
  </si>
  <si>
    <t>Bã malt ướt (từ sản xuất bia)</t>
  </si>
  <si>
    <t>Brick, Ground — 1/8"</t>
  </si>
  <si>
    <t>Gạch nghiền — cỡ 1/8"</t>
  </si>
  <si>
    <t>Bronze Chips</t>
  </si>
  <si>
    <t>Mạt đồng thiếc (đồng đỏ pha thiếc)</t>
  </si>
  <si>
    <t>Buckwheat</t>
  </si>
  <si>
    <t>Kiều mạch</t>
  </si>
  <si>
    <t>Calcine, Flour</t>
  </si>
  <si>
    <t>Bột vật liệu đã nung</t>
  </si>
  <si>
    <t>Calcium Carbide</t>
  </si>
  <si>
    <t>Canxi cacbua</t>
  </si>
  <si>
    <t>Calcium Lactate</t>
  </si>
  <si>
    <t>Canxi lactat</t>
  </si>
  <si>
    <t>Dễ vỡ, Có mùi, Có độc</t>
  </si>
  <si>
    <t>Calcium Phosphate</t>
  </si>
  <si>
    <t>Canxi photphat</t>
  </si>
  <si>
    <t>Carborundum</t>
  </si>
  <si>
    <t>Cacbua silic (Carborundum)</t>
  </si>
  <si>
    <t>Casein</t>
  </si>
  <si>
    <t>Cazein (chất đạm từ sữa)</t>
  </si>
  <si>
    <t>Cast Iron, Chips</t>
  </si>
  <si>
    <t>Mạt gang</t>
  </si>
  <si>
    <t>Caustic Soda</t>
  </si>
  <si>
    <t>Xút ăn da (Natri hydroxide)</t>
  </si>
  <si>
    <t>Có độc, Dễ tan, Ẩm</t>
  </si>
  <si>
    <t>Caustic Soda, Flakes</t>
  </si>
  <si>
    <t>Xút ăn da dạng vảy</t>
  </si>
  <si>
    <t>Có độc, Dễ tan, Ẩm, Dính</t>
  </si>
  <si>
    <t>Clinker xi măng</t>
  </si>
  <si>
    <t>Cement, Mortar</t>
  </si>
  <si>
    <t>Vữa xi măng</t>
  </si>
  <si>
    <t>Dễ vỡ</t>
  </si>
  <si>
    <t>Cement, Portland</t>
  </si>
  <si>
    <t>Xi măng Portland</t>
  </si>
  <si>
    <t>Cement, Aerated (Portland)</t>
  </si>
  <si>
    <t>Xi măng Portland bọt khí (nhẹ)</t>
  </si>
  <si>
    <t>Kém</t>
  </si>
  <si>
    <t>Chalk, Crushed</t>
  </si>
  <si>
    <t>Phấn nghiền</t>
  </si>
  <si>
    <t>Chalk, Pulverized</t>
  </si>
  <si>
    <t>Phấn tán mịn</t>
  </si>
  <si>
    <t>Charcoal, Ground</t>
  </si>
  <si>
    <t>Than củi nghiền</t>
  </si>
  <si>
    <t>Charcoal, Lumps</t>
  </si>
  <si>
    <t>Than củi cục</t>
  </si>
  <si>
    <t>Chocolate, Cake Pressed</t>
  </si>
  <si>
    <t>Bã cacao ép (khô)</t>
  </si>
  <si>
    <t>Chrome Ore</t>
  </si>
  <si>
    <t>Quặng crom</t>
  </si>
  <si>
    <t>Cinders, Blast Furnace</t>
  </si>
  <si>
    <t>Xỉ lò cao</t>
  </si>
  <si>
    <t>Có tạp chất</t>
  </si>
  <si>
    <t>Tro than</t>
  </si>
  <si>
    <t>Clay, Ceramic, Dry, Fines</t>
  </si>
  <si>
    <t>Đất sét gốm, khô, hạt mịn</t>
  </si>
  <si>
    <t>Clay, Calcined</t>
  </si>
  <si>
    <t>Đất sét đã nung</t>
  </si>
  <si>
    <t>Clay, Brick, Dry, Fines</t>
  </si>
  <si>
    <t>Đất sét làm gạch, khô, mịn</t>
  </si>
  <si>
    <t>Đất sét khô, vón cục</t>
  </si>
  <si>
    <t>Clover Seed</t>
  </si>
  <si>
    <t>Hạt cỏ ba lá</t>
  </si>
  <si>
    <t>Không đều</t>
  </si>
  <si>
    <t>Coal, Anthracite (River &amp; Culm)</t>
  </si>
  <si>
    <t>Than antraxit (dạng sông &amp; vụn)</t>
  </si>
  <si>
    <t>Có dầu, Có tạp chất</t>
  </si>
  <si>
    <t>Coal, Anthracite, Sized-1/2"</t>
  </si>
  <si>
    <t>Than antraxit cỡ 1/2"</t>
  </si>
  <si>
    <t>Coal, Bituminous, Mined</t>
  </si>
  <si>
    <t>Than đá bitum khai thác</t>
  </si>
  <si>
    <t>Dính, Không đều, Có dầu, Có tạp chất</t>
  </si>
  <si>
    <t>Coal, Bituminous, Mined, Sized</t>
  </si>
  <si>
    <t>Than đá bitum khai thác, phân cỡ</t>
  </si>
  <si>
    <t>Coal, Bituminous, Mined, Slack</t>
  </si>
  <si>
    <t>Than đá bitum khai thác, mịn</t>
  </si>
  <si>
    <t>Coal, Lignite</t>
  </si>
  <si>
    <t>Than non (than lignite)</t>
  </si>
  <si>
    <t>Cocoa Beans</t>
  </si>
  <si>
    <t>Hạt cacao</t>
  </si>
  <si>
    <t>Cocoa, Nibs</t>
  </si>
  <si>
    <t>Mảnh hạt cacao rang</t>
  </si>
  <si>
    <t>Cocoa, Powdered</t>
  </si>
  <si>
    <t>Bột cacao</t>
  </si>
  <si>
    <t>Cocoanut, Shredded</t>
  </si>
  <si>
    <t>Dừa nạo sợi</t>
  </si>
  <si>
    <t>Coffee, Chaff</t>
  </si>
  <si>
    <t>Trấu cà phê</t>
  </si>
  <si>
    <t>Dễ vỡ, Có tạp chất</t>
  </si>
  <si>
    <t>Coffee, Green Bean</t>
  </si>
  <si>
    <t>Dễ vỡ, Dễ vỡ</t>
  </si>
  <si>
    <t>Coffee, Ground, Dry</t>
  </si>
  <si>
    <t>Cà phê xay khô</t>
  </si>
  <si>
    <t>Khá</t>
  </si>
  <si>
    <t>Cà phê xay ướt</t>
  </si>
  <si>
    <t>Coffee, Roasted Bean</t>
  </si>
  <si>
    <t>Hạt cà phê rang</t>
  </si>
  <si>
    <t>Coffee, Soluble</t>
  </si>
  <si>
    <t>Cà phê hòa tan</t>
  </si>
  <si>
    <t>Dễ vỡ, Có dầu, Có tạp chất</t>
  </si>
  <si>
    <t>Coke, Breeze</t>
  </si>
  <si>
    <t>Mạt than cốc</t>
  </si>
  <si>
    <t>Coke, Loose</t>
  </si>
  <si>
    <t>Than cốc rời</t>
  </si>
  <si>
    <t>Coke, Petrol, Calcined</t>
  </si>
  <si>
    <t>Than cốc dầu mỏ đã nung</t>
  </si>
  <si>
    <t>Compost</t>
  </si>
  <si>
    <t>Phân hữu cơ (compost)</t>
  </si>
  <si>
    <t>Concrete, Pre-Mix Dry</t>
  </si>
  <si>
    <t>Bê tông trộn sẵn khô</t>
  </si>
  <si>
    <t>Copper Ore</t>
  </si>
  <si>
    <t>Quặng đồng</t>
  </si>
  <si>
    <t>Copper Ore, Crushed</t>
  </si>
  <si>
    <t>Quặng đồng nghiền</t>
  </si>
  <si>
    <t>Copper Sulphate (Bluestone)</t>
  </si>
  <si>
    <t>Đồng sunfat (đá xanh đồng)</t>
  </si>
  <si>
    <t>Có tính ăn mòn</t>
  </si>
  <si>
    <t>Copra, Cake Ground</t>
  </si>
  <si>
    <t>Bã dừa nghiền</t>
  </si>
  <si>
    <t>Có dầu, Có nước</t>
  </si>
  <si>
    <t>Copra, Cake, Lumpy</t>
  </si>
  <si>
    <t>Bã dừa cục</t>
  </si>
  <si>
    <t>Copra, Lumpy</t>
  </si>
  <si>
    <t>Dừa khô, cục</t>
  </si>
  <si>
    <t>Copra, Meal</t>
  </si>
  <si>
    <t>Bã dừa (dạng bột)</t>
  </si>
  <si>
    <t>Cork, Fine Ground</t>
  </si>
  <si>
    <t>Bần nghiền mịn</t>
  </si>
  <si>
    <t>Dễ vỡ, Có tạp chất, Dễ cháy</t>
  </si>
  <si>
    <t>Cork, Granulated</t>
  </si>
  <si>
    <t>Bần hạt</t>
  </si>
  <si>
    <t>Có tạp chất, Dễ cháy</t>
  </si>
  <si>
    <t>Corn, Cracked</t>
  </si>
  <si>
    <t>Bắp bể, bắp tách hạt</t>
  </si>
  <si>
    <t>Corn Cobs, Ground</t>
  </si>
  <si>
    <t>Cuống bắp nghiền</t>
  </si>
  <si>
    <t>Corn Cobs, Whole</t>
  </si>
  <si>
    <t>Cuống bắp nguyên</t>
  </si>
  <si>
    <t>Corn Ear</t>
  </si>
  <si>
    <t>Bắp nguyên trái (cả hạt và cuống)</t>
  </si>
  <si>
    <t>Corn Germ</t>
  </si>
  <si>
    <t>Mầm bắp</t>
  </si>
  <si>
    <t>Corn Grits</t>
  </si>
  <si>
    <t>Mảnh bắp, bắp xay hạt lớn</t>
  </si>
  <si>
    <t>Cornmeal</t>
  </si>
  <si>
    <t>Bột bắp</t>
  </si>
  <si>
    <t>Corn Oil, Cake</t>
  </si>
  <si>
    <t>Bã dầu bắp</t>
  </si>
  <si>
    <t>Có nước</t>
  </si>
  <si>
    <t>Corn Seed</t>
  </si>
  <si>
    <t>Hạt giống bắp</t>
  </si>
  <si>
    <t>Corn Shelled</t>
  </si>
  <si>
    <t>Bắp đã tách hạt</t>
  </si>
  <si>
    <t>Corn Sugar</t>
  </si>
  <si>
    <t>Đường bắp (glucose từ bắp)</t>
  </si>
  <si>
    <t>Dễ vỡ, Có dầu</t>
  </si>
  <si>
    <t>Cottonseed, Cake, Crushed</t>
  </si>
  <si>
    <t>Bánh hạt bông nghiền</t>
  </si>
  <si>
    <t>Cottonseed, Cake, Lumpy</t>
  </si>
  <si>
    <t>Bánh hạt bông cục</t>
  </si>
  <si>
    <t>Cottonseed, Dry, Delinted</t>
  </si>
  <si>
    <t>Hạt bông khô, đã gỡ xơ</t>
  </si>
  <si>
    <t>Cottonseed, Dry, Not Delinted</t>
  </si>
  <si>
    <t>Hạt bông khô, chưa gỡ xơ</t>
  </si>
  <si>
    <t>Ẩm, Dễ cháy</t>
  </si>
  <si>
    <t>Cottonseed, Flakes</t>
  </si>
  <si>
    <t>Vảy hạt bông</t>
  </si>
  <si>
    <t>Có dầu, Có nước, Dễ cháy</t>
  </si>
  <si>
    <t>Cottonseed, Hulls</t>
  </si>
  <si>
    <t>Vỏ hạt bông</t>
  </si>
  <si>
    <t>Dễ cháy</t>
  </si>
  <si>
    <t>Cottonseed, Meal, Expeller</t>
  </si>
  <si>
    <t>Khô dầu hạt bông (ép cơ học)</t>
  </si>
  <si>
    <t>Cottonseed, Meal, Extracted</t>
  </si>
  <si>
    <t>Khô dầu hạt bông (chiết dung môi)</t>
  </si>
  <si>
    <t>Cottonseed, Meats, Dry</t>
  </si>
  <si>
    <t>Nhân hạt bông khô</t>
  </si>
  <si>
    <t>Cottonseed, Meats, Rolled</t>
  </si>
  <si>
    <t>Nhân hạt bông cán dẹt</t>
  </si>
  <si>
    <t>Cracklings, Crushed</t>
  </si>
  <si>
    <t>Mỡ thịt ép khô nghiền (bã mỡ)</t>
  </si>
  <si>
    <t>Cryolite, Dust</t>
  </si>
  <si>
    <t>Bụi criolit (natri nhôm florua)</t>
  </si>
  <si>
    <t>Cryolite, Lumpy</t>
  </si>
  <si>
    <t>Criolit cục</t>
  </si>
  <si>
    <t>Cullet, Fine</t>
  </si>
  <si>
    <t>Mảnh thủy tinh nghiền nhỏ</t>
  </si>
  <si>
    <t>Cullet, Lump</t>
  </si>
  <si>
    <t>Mảnh thủy tinh cục</t>
  </si>
  <si>
    <t>Diatomaceous Earth</t>
  </si>
  <si>
    <t>Đất tảo cát (đất diatomit)</t>
  </si>
  <si>
    <t>Dicalcium Phosphate</t>
  </si>
  <si>
    <t>Dicanxi photphat</t>
  </si>
  <si>
    <t>Disodium Phosphate</t>
  </si>
  <si>
    <t>Dinatri photphat</t>
  </si>
  <si>
    <t>Distiller’s Grain, Spent Dry</t>
  </si>
  <si>
    <t>Bã rượu khô (ngũ cốc chưng cất)</t>
  </si>
  <si>
    <t>Distiller’s Grain, Spent Wet</t>
  </si>
  <si>
    <t>Bã rượu ướt (ngũ cốc chưng cất)</t>
  </si>
  <si>
    <t>Dolomite, Crushed</t>
  </si>
  <si>
    <t>Đôlômit nghiền</t>
  </si>
  <si>
    <t>Dolomite, Lumpy</t>
  </si>
  <si>
    <t>Đôlômit cục</t>
  </si>
  <si>
    <t>Earth, Loam, Dry, Loose</t>
  </si>
  <si>
    <t>Đất thịt khô, tơi xốp</t>
  </si>
  <si>
    <t>Ebonite, Crushed</t>
  </si>
  <si>
    <t>Ebonite nghiền (nhựa cao su cứng)</t>
  </si>
  <si>
    <t>Egg Powder</t>
  </si>
  <si>
    <t>Bột trứng</t>
  </si>
  <si>
    <t>Epsom Salts (Magnesium Sulfate)</t>
  </si>
  <si>
    <t>Muối Epsom (Magie sunfat)</t>
  </si>
  <si>
    <t>Feldspar, Ground</t>
  </si>
  <si>
    <t>Fenspat nghiền</t>
  </si>
  <si>
    <t>Feldspar, Lumps</t>
  </si>
  <si>
    <t>Fenspat cục</t>
  </si>
  <si>
    <t>Feldspar, Powder</t>
  </si>
  <si>
    <t>Bột fenspat</t>
  </si>
  <si>
    <t>Feldspar, Screenings</t>
  </si>
  <si>
    <t>Fenspat sàng</t>
  </si>
  <si>
    <t>Ferrous Sulfide — 1/2"</t>
  </si>
  <si>
    <t>Sunfua sắt, cỡ 1/2"</t>
  </si>
  <si>
    <t>Ferrous Sulfide — 100M</t>
  </si>
  <si>
    <t>Sunfua sắt, lọt sàng 100 mesh</t>
  </si>
  <si>
    <t>Ferrous Sulphate</t>
  </si>
  <si>
    <t>Sắt (II) sunfat (sunfat sắt)</t>
  </si>
  <si>
    <t>Fish Meal</t>
  </si>
  <si>
    <t>Bột cá</t>
  </si>
  <si>
    <t>Có nước, Có mùi</t>
  </si>
  <si>
    <t>Fish Scrap</t>
  </si>
  <si>
    <t>Phế phẩm cá</t>
  </si>
  <si>
    <t>Flaxseed</t>
  </si>
  <si>
    <t>Hạt lanh</t>
  </si>
  <si>
    <t>Flaxseed Cake (Linseed Cake)</t>
  </si>
  <si>
    <t>Bánh ép hạt lanh</t>
  </si>
  <si>
    <t>Flaxseed Meal (Linseed Meal)</t>
  </si>
  <si>
    <t>Khô dầu hạt lanh (bột hạt lanh)</t>
  </si>
  <si>
    <t>Dễ vỡ, Có mùi</t>
  </si>
  <si>
    <t>Flue Dust, Basic Oxygen Furnace</t>
  </si>
  <si>
    <t>Bụi lò luyện oxy cơ bản</t>
  </si>
  <si>
    <t>Có tính ăn mòn, Có mùi</t>
  </si>
  <si>
    <t>Flue Dust, Blast Furnace</t>
  </si>
  <si>
    <t>Bụi lò cao</t>
  </si>
  <si>
    <t>Flue Dust, Boiler H. Dry</t>
  </si>
  <si>
    <t>Bụi nồi hơi khô</t>
  </si>
  <si>
    <t>Fluorspar, Fine (Calcium Fluoride)</t>
  </si>
  <si>
    <t>Fluorit mịn (Canxi florua)</t>
  </si>
  <si>
    <t>Fluorspar, Lumps</t>
  </si>
  <si>
    <t>Fluorit cục</t>
  </si>
  <si>
    <t>Fly Ash</t>
  </si>
  <si>
    <t>Tro bay</t>
  </si>
  <si>
    <t>Fuller’s Earth, Dry, Raw</t>
  </si>
  <si>
    <t>Đất sét tẩy trắng, khô, thô</t>
  </si>
  <si>
    <t>Rất thấp</t>
  </si>
  <si>
    <t>Fuller’s Earth, Oily, Spent</t>
  </si>
  <si>
    <t>Đất sét tẩy trắng đã qua sử dụng (nhiễm dầu)</t>
  </si>
  <si>
    <t>Fuller’s Earth, Calcined</t>
  </si>
  <si>
    <t>Đất sét tẩy trắng nung</t>
  </si>
  <si>
    <t>Gelatine, Granulated</t>
  </si>
  <si>
    <t>Gelatin hạt</t>
  </si>
  <si>
    <t>Dễ vỡ, Có mùi, Ẩm</t>
  </si>
  <si>
    <t>Gilsonite</t>
  </si>
  <si>
    <t>Nhựa gilsonite (bitum tự nhiên)</t>
  </si>
  <si>
    <t>Glass, Batch</t>
  </si>
  <si>
    <t>Hỗn hợp nguyên liệu sản xuất kính</t>
  </si>
  <si>
    <t>Glue, Ground</t>
  </si>
  <si>
    <t>Keo nghiền (dạng bột)</t>
  </si>
  <si>
    <t>Glue, Pearl</t>
  </si>
  <si>
    <t>Keo ngọc (keo hạt)</t>
  </si>
  <si>
    <t>Glue, Veg. Powdered</t>
  </si>
  <si>
    <t>Keo thực vật (dạng bột)</t>
  </si>
  <si>
    <t>Gluten, Meal</t>
  </si>
  <si>
    <t>Bột gluten (từ ngô hoặc lúa mì)</t>
  </si>
  <si>
    <t>Granite, Fine</t>
  </si>
  <si>
    <t>Đá granite nghiền mịn</t>
  </si>
  <si>
    <t>Grape Pomace</t>
  </si>
  <si>
    <t>Bã nho (sau ép lấy nước hoặc rượu)</t>
  </si>
  <si>
    <t>Graphite Flake</t>
  </si>
  <si>
    <t>Graphite dạng vảy</t>
  </si>
  <si>
    <t>Graphite Flour</t>
  </si>
  <si>
    <t>Bột graphite</t>
  </si>
  <si>
    <t>Dễ vỡ, Có mùi, Có tính ăn mòn</t>
  </si>
  <si>
    <t>Graphite Ore</t>
  </si>
  <si>
    <t>Quặng graphite</t>
  </si>
  <si>
    <t>Guano Dry*</t>
  </si>
  <si>
    <t>Phân chim biển khô (guano)</t>
  </si>
  <si>
    <t>Gypsum, Calcined</t>
  </si>
  <si>
    <t>Thạch cao nung</t>
  </si>
  <si>
    <t>Gypsum, Calcined, Powdered</t>
  </si>
  <si>
    <t>Bột thạch cao nung</t>
  </si>
  <si>
    <t>Gypsum, Raw — 1"</t>
  </si>
  <si>
    <t>Thạch cao thô cỡ 1 inch</t>
  </si>
  <si>
    <t>Hay, Chopped*</t>
  </si>
  <si>
    <t>Cỏ khô băm nhỏ</t>
  </si>
  <si>
    <t>Cháy được, Có mùi</t>
  </si>
  <si>
    <t>Hominy, Dry</t>
  </si>
  <si>
    <t>Bắp ngâm vôi khô (Hominy khô)</t>
  </si>
  <si>
    <t>Hops, Spent, Dry</t>
  </si>
  <si>
    <t>Hoa bia đã sử dụng, khô</t>
  </si>
  <si>
    <t>Hops, Spent, Wet</t>
  </si>
  <si>
    <t>Hoa bia đã sử dụng, ướt</t>
  </si>
  <si>
    <t>Ice, Crushed</t>
  </si>
  <si>
    <t>Đá nghiền</t>
  </si>
  <si>
    <t>Lạnh</t>
  </si>
  <si>
    <t>Ice, Flaked*</t>
  </si>
  <si>
    <t>Đá bào dạng vảy</t>
  </si>
  <si>
    <t>Ice, Cubes</t>
  </si>
  <si>
    <t>Đá viên</t>
  </si>
  <si>
    <t>Ice, Shell</t>
  </si>
  <si>
    <t>Đá dạng vỏ (mỏng như vỏ sò)</t>
  </si>
  <si>
    <t>Ilmenite Ore</t>
  </si>
  <si>
    <t>Quặng ilmenit</t>
  </si>
  <si>
    <t>Iron Ore Concentrate</t>
  </si>
  <si>
    <t>Tinh quặng sắt</t>
  </si>
  <si>
    <t>Iron Oxide Pigment</t>
  </si>
  <si>
    <t>Bột màu oxit sắt</t>
  </si>
  <si>
    <t>Iron Oxide, Millscale</t>
  </si>
  <si>
    <t>Vảy sắt cán (oxit sắt từ cán thép)</t>
  </si>
  <si>
    <t>Kafir (Corn)</t>
  </si>
  <si>
    <t>Kê Phi (ngô giống Phi châu)</t>
  </si>
  <si>
    <t>Kaolin Clay</t>
  </si>
  <si>
    <t>Đất sét kaolin</t>
  </si>
  <si>
    <t>Kaolin Clay-Talc</t>
  </si>
  <si>
    <t>Hỗn hợp đất sét kaolin và talc</t>
  </si>
  <si>
    <t>Lactose</t>
  </si>
  <si>
    <t>Đường lactose</t>
  </si>
  <si>
    <t>Lead Arsenate</t>
  </si>
  <si>
    <t>Arsenat chì</t>
  </si>
  <si>
    <t>Gây độc</t>
  </si>
  <si>
    <t>Lead Arsenite</t>
  </si>
  <si>
    <t>Arsenit chì</t>
  </si>
  <si>
    <t>Lead Carbonate</t>
  </si>
  <si>
    <t>Carbonat chì</t>
  </si>
  <si>
    <t>Lead Ore — 1/8"</t>
  </si>
  <si>
    <t>Quặng chì – cỡ hạt 1/8 inch</t>
  </si>
  <si>
    <t>Lead Ore — 1/2"</t>
  </si>
  <si>
    <t>Quặng chì – cỡ hạt 1/2 inch</t>
  </si>
  <si>
    <t>Lead Oxide (Red Lead) — 100 Mesh</t>
  </si>
  <si>
    <t>Oxit chì đỏ – lọt sàng 100 mesh</t>
  </si>
  <si>
    <t>Lead Oxide (Red Lead) — 200 Mesh</t>
  </si>
  <si>
    <t>Oxit chì đỏ – lọt sàng 200 mesh</t>
  </si>
  <si>
    <t>Lead Sulphide — 100 Mesh</t>
  </si>
  <si>
    <t>Sunfua chì – lọt sàng 100 mesh</t>
  </si>
  <si>
    <t>Limanite, Ore, Brown</t>
  </si>
  <si>
    <t>Quặng limanit nâu</t>
  </si>
  <si>
    <t>Lime, Ground, Unslaked</t>
  </si>
  <si>
    <t>Vôi sống nghiền</t>
  </si>
  <si>
    <t>Lime Hydrated</t>
  </si>
  <si>
    <t>Vôi tôi (vôi ngậm nước)</t>
  </si>
  <si>
    <t>Dễ vỡ, Có tính ăn mòn</t>
  </si>
  <si>
    <t>Lime, Hydrated, Pulverized</t>
  </si>
  <si>
    <t>Vôi tôi nghiền mịn</t>
  </si>
  <si>
    <t>Lime, Pebble</t>
  </si>
  <si>
    <t>Vôi cục</t>
  </si>
  <si>
    <t>Cứng, Có dầu</t>
  </si>
  <si>
    <t>Đá vôi nông nghiệp</t>
  </si>
  <si>
    <t>Limestone, Crushed</t>
  </si>
  <si>
    <t>Đá vôi nghiền</t>
  </si>
  <si>
    <t>Limestone, Dust</t>
  </si>
  <si>
    <t>Bụi đá vôi</t>
  </si>
  <si>
    <t>Có mùi, Dính</t>
  </si>
  <si>
    <t>1.6-2.0</t>
  </si>
  <si>
    <t>Lithopone</t>
  </si>
  <si>
    <t>Bột màu Lithopone (hỗn hợp kẽm sunfua và bari sunfat)</t>
  </si>
  <si>
    <t>A325</t>
  </si>
  <si>
    <t>Có mùi, Gây độc</t>
  </si>
  <si>
    <t>Malt, Dry, Ground</t>
  </si>
  <si>
    <t>Mạch nha khô nghiền</t>
  </si>
  <si>
    <t>Dễ cháy, Có mùi</t>
  </si>
  <si>
    <t>Malt, Meal</t>
  </si>
  <si>
    <t>Bột mạch nha</t>
  </si>
  <si>
    <t>Malt, Dry Whole</t>
  </si>
  <si>
    <t>Mạch nha khô nguyên hạt</t>
  </si>
  <si>
    <t>Malt, Sprouts</t>
  </si>
  <si>
    <t>Mầm mạch nha</t>
  </si>
  <si>
    <t>Magnesium Chloride (Magnesite)</t>
  </si>
  <si>
    <t>Magnesi clorua (từ quặng Magnesit)</t>
  </si>
  <si>
    <t>Manganese Dioxide*</t>
  </si>
  <si>
    <t>Mangan dioxit</t>
  </si>
  <si>
    <t>Gây độc, Có mùi, Dính, Dễ cháy</t>
  </si>
  <si>
    <t>Manganese Ore</t>
  </si>
  <si>
    <t>Quặng mangan</t>
  </si>
  <si>
    <t>Manganese Oxide</t>
  </si>
  <si>
    <t>Oxit mangan</t>
  </si>
  <si>
    <t>Manganese Sulfate</t>
  </si>
  <si>
    <t>Mangan sunfat</t>
  </si>
  <si>
    <t>Marble, Crushed</t>
  </si>
  <si>
    <t>Đá cẩm thạch nghiền</t>
  </si>
  <si>
    <t>Marl, (Clay)</t>
  </si>
  <si>
    <t>Đất sét vôi (đất marl)</t>
  </si>
  <si>
    <t>Meat, Ground</t>
  </si>
  <si>
    <t>Thịt nghiền</t>
  </si>
  <si>
    <t>Có dầu, Gây độc, Dính, Dễ cháy</t>
  </si>
  <si>
    <t>Meat, Scrap (w/bone)</t>
  </si>
  <si>
    <t>Thịt vụn (có lẫn xương)</t>
  </si>
  <si>
    <t>Mica, Flakes</t>
  </si>
  <si>
    <t>Mica dạng vảy</t>
  </si>
  <si>
    <t>Mica, Ground</t>
  </si>
  <si>
    <t>Mica nghiền</t>
  </si>
  <si>
    <t>Mica, Pulverized</t>
  </si>
  <si>
    <t>Mica nghiền mịn</t>
  </si>
  <si>
    <t>Milk, Dried, Flake</t>
  </si>
  <si>
    <t>Sữa sấy dạng vảy</t>
  </si>
  <si>
    <t>Dễ vỡ, Có mùi, Dễ cháy</t>
  </si>
  <si>
    <t>Milk, Malted</t>
  </si>
  <si>
    <t>Sữa mạch nha</t>
  </si>
  <si>
    <t>Có mùi, Dễ cháy</t>
  </si>
  <si>
    <t>Milk, Powdered</t>
  </si>
  <si>
    <t>Sữa bột</t>
  </si>
  <si>
    <t>Có mùi, Dễ cháy, Dính</t>
  </si>
  <si>
    <t>Milk Sugar</t>
  </si>
  <si>
    <t>Đường sữa (lactose)</t>
  </si>
  <si>
    <t>Milk, Whole, Powdered</t>
  </si>
  <si>
    <t>Sữa nguyên kem dạng bột</t>
  </si>
  <si>
    <t>Mill Scale (Steel)</t>
  </si>
  <si>
    <t>Cặn lò thép (Mill Scale – vảy oxit sắt từ quá trình cán thép)</t>
  </si>
  <si>
    <t>Chảy kém</t>
  </si>
  <si>
    <t>Rất mài mòn</t>
  </si>
  <si>
    <t>-</t>
  </si>
  <si>
    <t>Milo, Ground</t>
  </si>
  <si>
    <t>Ngô Milo nghiền</t>
  </si>
  <si>
    <t>Chảy trung bình</t>
  </si>
  <si>
    <t>Mài mòn nhẹ</t>
  </si>
  <si>
    <t>Milo Maize (Kafir)</t>
  </si>
  <si>
    <t>Ngô Milo (giống ngô Kafir)</t>
  </si>
  <si>
    <t>Dễ chảy</t>
  </si>
  <si>
    <t>Không mài mòn</t>
  </si>
  <si>
    <t>Molybdenite Powder</t>
  </si>
  <si>
    <t>Bột molypdenit</t>
  </si>
  <si>
    <t>Monosodium Phosphate</t>
  </si>
  <si>
    <t>Natri photphat một (Mononatri phosphate)</t>
  </si>
  <si>
    <t>Mortar, Wet*</t>
  </si>
  <si>
    <t>Vữa ướt</t>
  </si>
  <si>
    <t>Ướt</t>
  </si>
  <si>
    <t>Mustard Seed</t>
  </si>
  <si>
    <t>Hạt mù tạt</t>
  </si>
  <si>
    <t>Naphthalene Flakes</t>
  </si>
  <si>
    <t>Naphthalene dạng vảy (băng phiến)</t>
  </si>
  <si>
    <t>Niacin (Nicotinic Acid)</t>
  </si>
  <si>
    <t>Niacin (axit nicotinic, vitamin B3)</t>
  </si>
  <si>
    <t>Có tính độc nhẹ</t>
  </si>
  <si>
    <t>Oats</t>
  </si>
  <si>
    <t>Yến mạch</t>
  </si>
  <si>
    <t>Khó chảy</t>
  </si>
  <si>
    <t>Có dầu, dễ hút ẩm</t>
  </si>
  <si>
    <t>Oats, Crimped</t>
  </si>
  <si>
    <t>Yến mạch ép gợn (dập gân)</t>
  </si>
  <si>
    <t>Oats, Crushed</t>
  </si>
  <si>
    <t>Yến mạch nghiền thô</t>
  </si>
  <si>
    <t>Kém chảy</t>
  </si>
  <si>
    <t>Mài mòn nặng</t>
  </si>
  <si>
    <t>Oats, Flour</t>
  </si>
  <si>
    <t>Bột yến mạch</t>
  </si>
  <si>
    <t>Oat Hulls</t>
  </si>
  <si>
    <t>Vỏ yến mạch</t>
  </si>
  <si>
    <t>Oats, Rolled</t>
  </si>
  <si>
    <t>Yến mạch cán dẹp</t>
  </si>
  <si>
    <t>Oleo Margarine (Margarine)</t>
  </si>
  <si>
    <t>Bơ thực vật (Oleo Margarine)</t>
  </si>
  <si>
    <t>Có dầu, dễ vón cục, kết dính</t>
  </si>
  <si>
    <t>Orange Peel, Dry</t>
  </si>
  <si>
    <t>Vỏ cam khô</t>
  </si>
  <si>
    <t>Oxalic Acid Crystals — Ethane Diacid Crystals</t>
  </si>
  <si>
    <t>Tinh thể axit oxalic (tinh thể axit etanđioic)</t>
  </si>
  <si>
    <t>Dễ hút ẩm, dễ kết tinh</t>
  </si>
  <si>
    <t>Oyster Shells, Ground</t>
  </si>
  <si>
    <t>Vỏ sò nghiền</t>
  </si>
  <si>
    <t>Oyster Shells, Whole</t>
  </si>
  <si>
    <t>Vỏ sò nguyên</t>
  </si>
  <si>
    <t>Khá chảy</t>
  </si>
  <si>
    <t>Có vỏ, sắc cạnh</t>
  </si>
  <si>
    <t>2.1-2.5</t>
  </si>
  <si>
    <t>Paper Pulp (4% or less)</t>
  </si>
  <si>
    <t>Bột giấy (hàm lượng chất rắn ≤ 4%)</t>
  </si>
  <si>
    <t>Ướt, sợi</t>
  </si>
  <si>
    <t>Paper Pulp (6% to 15%)</t>
  </si>
  <si>
    <t>Bột giấy (hàm lượng chất rắn từ 6% đến 15%)</t>
  </si>
  <si>
    <t>Paraffin Cake — 1/2"</t>
  </si>
  <si>
    <t>Sáp parafin dạng bánh – dày 1/2 inch</t>
  </si>
  <si>
    <t>Có sáp</t>
  </si>
  <si>
    <t>Peanuts, Clean, in shell</t>
  </si>
  <si>
    <t>Đậu phộng sạch còn vỏ</t>
  </si>
  <si>
    <t>Có vỏ</t>
  </si>
  <si>
    <t>Peanut Meal</t>
  </si>
  <si>
    <t>Khô dầu đậu phộng</t>
  </si>
  <si>
    <t>Peanuts, Raw, Uncleaned (unshelled)</t>
  </si>
  <si>
    <t>Đậu phộng sống chưa làm sạch (còn vỏ)</t>
  </si>
  <si>
    <t>Có vỏ, chưa làm sạch</t>
  </si>
  <si>
    <t>Peanuts, Shelled</t>
  </si>
  <si>
    <t>Đậu phộng đã bóc vỏ</t>
  </si>
  <si>
    <t>Peas, Dried</t>
  </si>
  <si>
    <t>Đậu khô</t>
  </si>
  <si>
    <t>Perlite — Expanded</t>
  </si>
  <si>
    <t>Perlit giãn nở (đá trân châu đã xử lý nhiệt)</t>
  </si>
  <si>
    <t>Rất nhẹ, cách nhiệt</t>
  </si>
  <si>
    <t>Phosphate Acid Fertilizer</t>
  </si>
  <si>
    <t>Phân bón axit photphoric</t>
  </si>
  <si>
    <t>Phosphate Rock, Broken</t>
  </si>
  <si>
    <t>Đá photphat đập nhỏ</t>
  </si>
  <si>
    <t>Phosphate Rock, Pulverized</t>
  </si>
  <si>
    <t>Đá photphat nghiền mịn</t>
  </si>
  <si>
    <t>Phosphate Sand</t>
  </si>
  <si>
    <t>Cát photphat</t>
  </si>
  <si>
    <t>Polystyrene Beads</t>
  </si>
  <si>
    <t>Hạt xốp polystyrene</t>
  </si>
  <si>
    <t>Dễ vỡ, dễ hút ẩm</t>
  </si>
  <si>
    <t>Polyvinyl, Chloride Powder</t>
  </si>
  <si>
    <t>Bột PVC (Polyvinyl Chloride)</t>
  </si>
  <si>
    <t>Rất khó chảy</t>
  </si>
  <si>
    <t>Có dầu, dễ kết tụ</t>
  </si>
  <si>
    <t>Polyvinyl, Chloride Pellets</t>
  </si>
  <si>
    <t>Hạt nhựa PVC</t>
  </si>
  <si>
    <t>Có dầu, dễ vỡ, dễ hút ẩm</t>
  </si>
  <si>
    <t>Polyethylene, Resin Pellets</t>
  </si>
  <si>
    <t>Hạt nhựa polyethylene</t>
  </si>
  <si>
    <t>Potash (Muriate) Dry</t>
  </si>
  <si>
    <t>Kali clorua (dạng khô, phân muriate)</t>
  </si>
  <si>
    <t>Potash (Muriate) Mine Run</t>
  </si>
  <si>
    <t>Kali clorua khai thác thô</t>
  </si>
  <si>
    <t>Potassium Carbonate</t>
  </si>
  <si>
    <t>Kali carbonat</t>
  </si>
  <si>
    <t>Potassium Chloride Pellets</t>
  </si>
  <si>
    <t>Hạt kali clorua</t>
  </si>
  <si>
    <t>Mài mòn trung bình</t>
  </si>
  <si>
    <t>Ăn mòn nhẹ, có chất độc nhẹ</t>
  </si>
  <si>
    <t>Potassium Nitrate — 1/2"</t>
  </si>
  <si>
    <t>Kali nitrat – cỡ hạt 1/2 inch</t>
  </si>
  <si>
    <t>Độc nhẹ, dễ nổ</t>
  </si>
  <si>
    <t>Potassium Nitrate — 1/8"</t>
  </si>
  <si>
    <t>Kali nitrat – cỡ hạt 1/8 inch</t>
  </si>
  <si>
    <t>Potassium Sulfate</t>
  </si>
  <si>
    <t>Kali sunfat</t>
  </si>
  <si>
    <t>Có thể vón cục</t>
  </si>
  <si>
    <t>Potato Flour</t>
  </si>
  <si>
    <t>Bột khoai tây</t>
  </si>
  <si>
    <t>Dễ cháy, dễ hút ẩm, dễ kết dính</t>
  </si>
  <si>
    <t>Pumice — 1/8"</t>
  </si>
  <si>
    <t>Đá bọt – cỡ hạt 1/8 inch</t>
  </si>
  <si>
    <t>Pyrite, Pellets</t>
  </si>
  <si>
    <t>Pyrit (sắt sunfua) dạng viên</t>
  </si>
  <si>
    <t>Quartz — 100 Mesh</t>
  </si>
  <si>
    <t>Thạch anh – lọt sàng 100 mesh</t>
  </si>
  <si>
    <t>Quartz — 1/2"</t>
  </si>
  <si>
    <t>Thạch anh – cỡ hạt 1/2 inch</t>
  </si>
  <si>
    <t>Rice, Bran</t>
  </si>
  <si>
    <t>Dễ hút ẩm, dễ kết tụ</t>
  </si>
  <si>
    <t>Rice, Grits</t>
  </si>
  <si>
    <t>Gạo tấm</t>
  </si>
  <si>
    <t>Rice, Polished</t>
  </si>
  <si>
    <t>Gạo xát bóng</t>
  </si>
  <si>
    <t>Rice, Hulled</t>
  </si>
  <si>
    <t>Gạo đã xay bỏ vỏ</t>
  </si>
  <si>
    <t>Rice, Hulls</t>
  </si>
  <si>
    <t>Rice, Rough</t>
  </si>
  <si>
    <t>Lúa thóc</t>
  </si>
  <si>
    <t>Rosin — 1/2"</t>
  </si>
  <si>
    <t>Nhựa thông – cục 1/2 inch</t>
  </si>
  <si>
    <t>Rubber, Reclaimed Ground</t>
  </si>
  <si>
    <t>Cao su tái chế nghiền</t>
  </si>
  <si>
    <t>Rubber, Pelleted</t>
  </si>
  <si>
    <t>Cao su viên</t>
  </si>
  <si>
    <t>Rye</t>
  </si>
  <si>
    <t>Lúa mạch đen</t>
  </si>
  <si>
    <t>Rye Bran</t>
  </si>
  <si>
    <t>Cám lúa mạch đen</t>
  </si>
  <si>
    <t>Rye Feed</t>
  </si>
  <si>
    <t>Thức ăn từ lúa mạch đen</t>
  </si>
  <si>
    <t>Rye Meal</t>
  </si>
  <si>
    <t>Bột lúa mạch đen</t>
  </si>
  <si>
    <t>Rye Middlings</t>
  </si>
  <si>
    <t>Cám lúa mạch đen hỗn hợp</t>
  </si>
  <si>
    <t>Rye, Shorts</t>
  </si>
  <si>
    <t>Phần vụn của lúa mạch đen</t>
  </si>
  <si>
    <t>Safflower, Cake</t>
  </si>
  <si>
    <t>Bã ép hạt rum</t>
  </si>
  <si>
    <t>Safflower, Meal</t>
  </si>
  <si>
    <t>Khô dầu hạt rum</t>
  </si>
  <si>
    <t>Safflower Seed</t>
  </si>
  <si>
    <t>Hạt rum</t>
  </si>
  <si>
    <t>Salt Cake, Dry Coarse</t>
  </si>
  <si>
    <t>Muối công nghiệp khô dạng thô</t>
  </si>
  <si>
    <t>Ăn mòn nhẹ, độc nhẹ</t>
  </si>
  <si>
    <t>Salt Cake, Dry Pulverized</t>
  </si>
  <si>
    <t>Muối công nghiệp khô nghiền mịn</t>
  </si>
  <si>
    <t>Salicylic Acid</t>
  </si>
  <si>
    <t>Axit salicylic</t>
  </si>
  <si>
    <t>Chất độc nhẹ</t>
  </si>
  <si>
    <t>Muối khô hạt lớn</t>
  </si>
  <si>
    <t>Salt, Dry Fine</t>
  </si>
  <si>
    <t>Muối khô hạt mịn</t>
  </si>
  <si>
    <t>Sand Dry Bank (Damp)</t>
  </si>
  <si>
    <t>Cát tự nhiên khô (ẩm nhẹ)</t>
  </si>
  <si>
    <t>Sand Dry Bank (Dry)</t>
  </si>
  <si>
    <t>Cát tự nhiên khô hoàn toàn</t>
  </si>
  <si>
    <t>Cát silic khô</t>
  </si>
  <si>
    <t>Sand Foundry (Shake Out)</t>
  </si>
  <si>
    <t>Cát khuôn đúc (sau khi tách khuôn)</t>
  </si>
  <si>
    <t>Chống dính</t>
  </si>
  <si>
    <t>Sand (Resin Coated) Silica</t>
  </si>
  <si>
    <t>Cát silic phủ nhựa</t>
  </si>
  <si>
    <t>Sand (Resin Coated) Zircon</t>
  </si>
  <si>
    <t>Cát zircon phủ nhựa</t>
  </si>
  <si>
    <t>Sawdust, Dry</t>
  </si>
  <si>
    <t>Mùn cưa khô</t>
  </si>
  <si>
    <t>Dễ cháy, dễ vỡ, dễ bay</t>
  </si>
  <si>
    <t>Sea — Coal</t>
  </si>
  <si>
    <t>Bụi than (dùng trong đúc khuôn cát)</t>
  </si>
  <si>
    <t>Hạt mè (vừng)</t>
  </si>
  <si>
    <t>Shale, Crushed</t>
  </si>
  <si>
    <t>Đá phiến nghiền</t>
  </si>
  <si>
    <t>Shellac, Powdered or Granulated</t>
  </si>
  <si>
    <t>Nhựa shellac dạng bột hoặc hạt</t>
  </si>
  <si>
    <t>Silica, Flour</t>
  </si>
  <si>
    <t>Bột silic (Silica flour)</t>
  </si>
  <si>
    <t>Silica Gel + 1/2" - 3"</t>
  </si>
  <si>
    <t>Hạt silicagel – kích thước 1/2 đến 3 inch</t>
  </si>
  <si>
    <t>Ẩm, dính, độc hại, ăn mòn</t>
  </si>
  <si>
    <t>Slag, Blast Furnace Crushed</t>
  </si>
  <si>
    <t>Xỉ lò cao nghiền</t>
  </si>
  <si>
    <t>Tạo bụi</t>
  </si>
  <si>
    <t>Slag, Furnace Granular, Dry</t>
  </si>
  <si>
    <t>Xỉ hạt từ lò, khô</t>
  </si>
  <si>
    <t>Slate, Crushed, — 1/2"</t>
  </si>
  <si>
    <t>Đá bảng nghiền – cỡ 1/2 inch</t>
  </si>
  <si>
    <t>Slate, Ground, — 1/8"</t>
  </si>
  <si>
    <t>Đá bảng nghiền mịn – cỡ 1/8 inch</t>
  </si>
  <si>
    <t>Sludge, Sewage, Dried</t>
  </si>
  <si>
    <t>Bùn thải sinh học sấy khô</t>
  </si>
  <si>
    <t>Tạo bụi, ẩm, dính</t>
  </si>
  <si>
    <t>Sludge, Sewage, Dry Ground</t>
  </si>
  <si>
    <t>Bùn thải sinh học sấy khô và nghiền</t>
  </si>
  <si>
    <t>Soap, Beads or Granules</t>
  </si>
  <si>
    <t>Xà phòng dạng hạt hoặc viên nhỏ</t>
  </si>
  <si>
    <t>Ăn mòn</t>
  </si>
  <si>
    <t>Soap, Chips</t>
  </si>
  <si>
    <t>Xà phòng dạng miếng mỏng</t>
  </si>
  <si>
    <t>Soap Detergent</t>
  </si>
  <si>
    <t>Xà phòng giặt</t>
  </si>
  <si>
    <t>Ăn mòn, dễ vỡ</t>
  </si>
  <si>
    <t>Soap, Flakes</t>
  </si>
  <si>
    <t>Xà phòng dạng vảy</t>
  </si>
  <si>
    <t>Ăn mòn, dễ vỡ, tạo bụi</t>
  </si>
  <si>
    <t>Soap, Powder</t>
  </si>
  <si>
    <t>Xà phòng dạng bột</t>
  </si>
  <si>
    <t>Soapstone, Talc, Fine</t>
  </si>
  <si>
    <t>Đá xà phòng (bột talc) mịn</t>
  </si>
  <si>
    <t>Dễ vỡ, tạo bụi</t>
  </si>
  <si>
    <t>Soda Ash, Heavy</t>
  </si>
  <si>
    <t>Tro soda nặng (Natri cacbonat nặng)</t>
  </si>
  <si>
    <t>Soda Ash, Light</t>
  </si>
  <si>
    <t>Tro soda nhẹ (Natri cacbonat nhẹ)</t>
  </si>
  <si>
    <t>Sodium Aluminate, Ground</t>
  </si>
  <si>
    <t>Natri aluminat nghiền</t>
  </si>
  <si>
    <t>Sodium Aluminum Sulphate*</t>
  </si>
  <si>
    <t>Nhôm sunfat natri*</t>
  </si>
  <si>
    <t>Sodium Nitrate</t>
  </si>
  <si>
    <t>Natri nitrat</t>
  </si>
  <si>
    <t>Dễ nổ, dễ hòa tan</t>
  </si>
  <si>
    <t>Sodium Phosphate</t>
  </si>
  <si>
    <t>Natri photphat</t>
  </si>
  <si>
    <t>Sodium Sulfite</t>
  </si>
  <si>
    <t>Natri sunfit</t>
  </si>
  <si>
    <t>Soybean, Cake</t>
  </si>
  <si>
    <t>Bã ép đậu nành</t>
  </si>
  <si>
    <t>Soybean, Cracked</t>
  </si>
  <si>
    <t>Đậu nành vỡ hạt</t>
  </si>
  <si>
    <t>Có dầu, ẩm</t>
  </si>
  <si>
    <t>Soybean, Flake, Raw</t>
  </si>
  <si>
    <t>Đậu nành cán mỏng, chưa xử lý nhiệt</t>
  </si>
  <si>
    <t>Soybean, Flour</t>
  </si>
  <si>
    <t>Mịn, dễ nổ</t>
  </si>
  <si>
    <t>Soybean Meal, Cold</t>
  </si>
  <si>
    <t>Khô dầu đậu nành ép lạnh</t>
  </si>
  <si>
    <t>Soybean Meal Hot</t>
  </si>
  <si>
    <t>Khô dầu đậu nành ép nóng</t>
  </si>
  <si>
    <t>Nhiệt độ cao</t>
  </si>
  <si>
    <t>Soybeans, Whole</t>
  </si>
  <si>
    <t>Đậu nành nguyên hạt</t>
  </si>
  <si>
    <t>Starch</t>
  </si>
  <si>
    <t>Tinh bột</t>
  </si>
  <si>
    <t>Steel Turnings, Crushed</t>
  </si>
  <si>
    <t>Mạt thép nghiền</t>
  </si>
  <si>
    <t>Có dầu, ăn mòn, ẩm</t>
  </si>
  <si>
    <t>Sugar Beet, Pulp, Dry</t>
  </si>
  <si>
    <t>Bã củ cải đường khô</t>
  </si>
  <si>
    <t>Sugar Beet, Pulp, Wet</t>
  </si>
  <si>
    <t>Bã củ cải đường ướt</t>
  </si>
  <si>
    <t>Sugar, Refined, Granulated Dry</t>
  </si>
  <si>
    <t>Đường tinh luyện khô dạng hạt</t>
  </si>
  <si>
    <t>1.0-1.2</t>
  </si>
  <si>
    <t>Sugar, Refined, Granulated Wet</t>
  </si>
  <si>
    <t>Đường tinh luyện ướt dạng hạt</t>
  </si>
  <si>
    <t>1.4-2.0</t>
  </si>
  <si>
    <t>Ăn mòn, tạo bụi</t>
  </si>
  <si>
    <t>Sugar, Raw</t>
  </si>
  <si>
    <t>Sulphur, Crushed — 1/2"</t>
  </si>
  <si>
    <t>Lưu huỳnh nghiền – cỡ 1/2 inch</t>
  </si>
  <si>
    <t>Sulphur, Lumpy, — 3"</t>
  </si>
  <si>
    <t>Lưu huỳnh cục – cỡ 3 inch</t>
  </si>
  <si>
    <t>Sulphur, Powdered</t>
  </si>
  <si>
    <t>Lưu huỳnh dạng bột</t>
  </si>
  <si>
    <t>Mịn, dễ cháy, dễ nổ</t>
  </si>
  <si>
    <t>Sunflower Seed</t>
  </si>
  <si>
    <t>Hạt hướng dương</t>
  </si>
  <si>
    <t>Talcum, — 1/2"</t>
  </si>
  <si>
    <t>Bột talc – cục 1/2 inch</t>
  </si>
  <si>
    <t>Talcum Powder</t>
  </si>
  <si>
    <t>Bột talc</t>
  </si>
  <si>
    <t>Tanbark, Ground*</t>
  </si>
  <si>
    <t>Vỏ cây (thuốc nhuộm) nghiền*</t>
  </si>
  <si>
    <t>Timothy Seed</t>
  </si>
  <si>
    <t>Hạt cỏ Timothy</t>
  </si>
  <si>
    <t>Ăn mòn, có dầu</t>
  </si>
  <si>
    <t>Tobacco, Scraps</t>
  </si>
  <si>
    <t>Vụn lá thuốc lá</t>
  </si>
  <si>
    <t>Tobacco, Snuff</t>
  </si>
  <si>
    <t>Thuốc lá xay mịn (dạng hít)</t>
  </si>
  <si>
    <t>Mịn, dễ nổ, có dầu</t>
  </si>
  <si>
    <t>Tricalcium Phosphate</t>
  </si>
  <si>
    <t>Tricanxi photphat</t>
  </si>
  <si>
    <t>Triple Super Phosphate</t>
  </si>
  <si>
    <t>Phân lân ba (Triple super phosphate)</t>
  </si>
  <si>
    <t>Trisodium Phosphate</t>
  </si>
  <si>
    <t>Trinatri photphat</t>
  </si>
  <si>
    <t>Trisodium Phosphate Granular</t>
  </si>
  <si>
    <t>Trinatri photphat dạng hạt</t>
  </si>
  <si>
    <t>Trisodium Phosphate, Pulverized</t>
  </si>
  <si>
    <t>Trinatri photphat nghiền mịn</t>
  </si>
  <si>
    <t>Tung Nut Meats, Crushed</t>
  </si>
  <si>
    <t>Nhân hạt dầu tung nghiền</t>
  </si>
  <si>
    <t>Tung Nuts</t>
  </si>
  <si>
    <t>Hạt dầu tung</t>
  </si>
  <si>
    <t>Urea Prills, Coated</t>
  </si>
  <si>
    <t>Hạt urê được bao phủ</t>
  </si>
  <si>
    <t>Vermiculite, Expanded</t>
  </si>
  <si>
    <t>Vermiculite đã giãn nở</t>
  </si>
  <si>
    <t>Vermiculite, Ore</t>
  </si>
  <si>
    <t>Quặng vermiculite</t>
  </si>
  <si>
    <t>Đậu vetch</t>
  </si>
  <si>
    <t>Walnut Shells, Crushed</t>
  </si>
  <si>
    <t>Vỏ hạt óc chó nghiền</t>
  </si>
  <si>
    <t>Wheat</t>
  </si>
  <si>
    <t>Lúa mì</t>
  </si>
  <si>
    <t>Wheat, Cracked</t>
  </si>
  <si>
    <t>Lúa mì vỡ hạt</t>
  </si>
  <si>
    <t>Wheat, Germ</t>
  </si>
  <si>
    <t>Mầm lúa mì</t>
  </si>
  <si>
    <t>White Lead, Dry</t>
  </si>
  <si>
    <t>Chì trắng khô</t>
  </si>
  <si>
    <t>Dễ nổ, ăn mòn</t>
  </si>
  <si>
    <t>Wood Chips, Screened</t>
  </si>
  <si>
    <t>Mạt gỗ sàng lọc</t>
  </si>
  <si>
    <t>Ăn mòn, dễ cháy, tạo bụi</t>
  </si>
  <si>
    <t>Wood Shavings</t>
  </si>
  <si>
    <t>Mùn cưa</t>
  </si>
  <si>
    <t>Dễ cháy, ăn mòn, tạo bụi</t>
  </si>
  <si>
    <t>Zinc, Concentrate Residue</t>
  </si>
  <si>
    <t>Cặn tinh quặng kẽm</t>
  </si>
  <si>
    <t>Zinc Oxide, Heavy</t>
  </si>
  <si>
    <t>Kẽm oxit nặng</t>
  </si>
  <si>
    <t>Zinc Oxide, Light</t>
  </si>
  <si>
    <t>Kẽm oxit nhẹ</t>
  </si>
  <si>
    <t>Tạo bụi, dễ nổ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</si>
</sst>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0.0000"/>
    <numFmt numFmtId="167" formatCode="_-* #,##0_-;\-* #,##0_-;_-* &quot;-&quot;??_-;_-@_-"/>
    <numFmt numFmtId="168" formatCode="0.000"/>
  </numFmts>
  <fonts count="39" x14ac:knownFonts="1">
    <font>
      <sz val="14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Bahnschrift Light Condensed"/>
      <family val="2"/>
    </font>
    <font>
      <sz val="14"/>
      <color theme="1"/>
      <name val="Bahnschrift Light Condensed"/>
      <family val="2"/>
    </font>
    <font>
      <b/>
      <sz val="26"/>
      <color theme="1"/>
      <name val="Bahnschrift Light Condensed"/>
      <family val="2"/>
    </font>
    <font>
      <b/>
      <sz val="11"/>
      <color theme="1"/>
      <name val="Bahnschrift Light Condensed"/>
      <family val="2"/>
    </font>
    <font>
      <sz val="22"/>
      <color theme="1"/>
      <name val="Bahnschrift Light Condensed"/>
      <family val="2"/>
    </font>
    <font>
      <sz val="11"/>
      <color theme="1"/>
      <name val="Bahnschrift Light Condensed"/>
      <family val="2"/>
    </font>
    <font>
      <sz val="14"/>
      <name val="Bahnschrift Light Condensed"/>
      <family val="2"/>
    </font>
    <font>
      <sz val="11"/>
      <color rgb="FF231F20"/>
      <name val="Bahnschrift Light Condensed"/>
      <family val="2"/>
    </font>
    <font>
      <b/>
      <sz val="14"/>
      <color indexed="8"/>
      <name val="Bahnschrift Light Condensed"/>
      <family val="2"/>
    </font>
    <font>
      <b/>
      <sz val="14"/>
      <color theme="0"/>
      <name val="Bahnschrift Light Condensed"/>
      <family val="2"/>
    </font>
    <font>
      <b/>
      <sz val="12"/>
      <color theme="1"/>
      <name val="Bahnschrift Light Condensed"/>
      <family val="2"/>
    </font>
    <font>
      <sz val="12"/>
      <color theme="1"/>
      <name val="Bahnschrift Light Condensed"/>
      <family val="2"/>
    </font>
    <font>
      <b/>
      <sz val="14"/>
      <name val="Bahnschrift Light Condensed"/>
      <family val="2"/>
    </font>
    <font>
      <sz val="14"/>
      <color rgb="FFFF0000"/>
      <name val="Bahnschrift Light Condensed"/>
      <family val="2"/>
    </font>
    <font>
      <b/>
      <sz val="14"/>
      <color rgb="FFFF0000"/>
      <name val="Bahnschrift Light Condensed"/>
      <family val="2"/>
    </font>
    <font>
      <b/>
      <i/>
      <sz val="14"/>
      <color rgb="FFFF0000"/>
      <name val="Bahnschrift Light Condensed"/>
      <family val="2"/>
    </font>
    <font>
      <sz val="12"/>
      <color rgb="FFFF0000"/>
      <name val="Bahnschrift Light Condensed"/>
      <family val="2"/>
    </font>
    <font>
      <sz val="12"/>
      <name val="Bahnschrift Light Condensed"/>
      <family val="2"/>
    </font>
    <font>
      <b/>
      <sz val="12"/>
      <name val="Bahnschrift Light Condensed"/>
      <family val="2"/>
    </font>
    <font>
      <b/>
      <sz val="11"/>
      <name val="Bahnschrift Light Condensed"/>
      <family val="2"/>
    </font>
    <font>
      <b/>
      <sz val="10"/>
      <color theme="1"/>
      <name val="Bahnschrift Light Condensed"/>
      <family val="2"/>
    </font>
    <font>
      <sz val="10"/>
      <color theme="1"/>
      <name val="Bahnschrift Light Condensed"/>
      <family val="2"/>
    </font>
    <font>
      <sz val="10"/>
      <name val="Bahnschrift Light Condensed"/>
      <family val="2"/>
    </font>
    <font>
      <sz val="11"/>
      <name val="Bahnschrift Light Condensed"/>
      <family val="2"/>
    </font>
    <font>
      <sz val="14"/>
      <color indexed="8"/>
      <name val="Bahnschrift Light Condensed"/>
      <family val="2"/>
    </font>
    <font>
      <sz val="14"/>
      <color theme="0"/>
      <name val="Bahnschrift Light Condensed"/>
      <family val="2"/>
    </font>
    <font>
      <b/>
      <sz val="14"/>
      <name val="Calibri"/>
      <family val="2"/>
    </font>
    <font>
      <b/>
      <sz val="16.100000000000001"/>
      <name val="Bahnschrift Light Condensed"/>
      <family val="2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Down="1">
      <left style="medium">
        <color indexed="64"/>
      </left>
      <right style="medium">
        <color indexed="64"/>
      </right>
      <top/>
      <bottom/>
      <diagonal style="medium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medium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6" fillId="0" borderId="0"/>
  </cellStyleXfs>
  <cellXfs count="381">
    <xf numFmtId="0" fontId="0" fillId="0" borderId="0" xfId="0"/>
    <xf numFmtId="0" fontId="0" fillId="0" borderId="0" xfId="0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8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1" xfId="3" applyFont="1" applyBorder="1" applyAlignment="1">
      <alignment horizontal="center" vertical="top"/>
    </xf>
    <xf numFmtId="0" fontId="4" fillId="0" borderId="1" xfId="3" applyFont="1" applyBorder="1" applyAlignment="1">
      <alignment horizontal="center" vertical="top"/>
    </xf>
    <xf numFmtId="0" fontId="5" fillId="0" borderId="1" xfId="3" applyFont="1" applyBorder="1" applyAlignment="1">
      <alignment horizontal="center" vertical="top"/>
    </xf>
    <xf numFmtId="0" fontId="2" fillId="0" borderId="0" xfId="3"/>
    <xf numFmtId="0" fontId="3" fillId="0" borderId="3" xfId="3" applyFont="1" applyBorder="1" applyAlignment="1">
      <alignment horizontal="center" vertical="top"/>
    </xf>
    <xf numFmtId="0" fontId="5" fillId="0" borderId="4" xfId="3" applyFont="1" applyBorder="1" applyAlignment="1">
      <alignment horizontal="center" vertical="top"/>
    </xf>
    <xf numFmtId="0" fontId="2" fillId="0" borderId="11" xfId="3" applyBorder="1"/>
    <xf numFmtId="165" fontId="2" fillId="0" borderId="0" xfId="3" applyNumberFormat="1"/>
    <xf numFmtId="165" fontId="6" fillId="0" borderId="0" xfId="3" applyNumberFormat="1" applyFont="1"/>
    <xf numFmtId="2" fontId="6" fillId="0" borderId="0" xfId="3" applyNumberFormat="1" applyFont="1"/>
    <xf numFmtId="165" fontId="7" fillId="0" borderId="0" xfId="3" applyNumberFormat="1" applyFont="1"/>
    <xf numFmtId="2" fontId="7" fillId="0" borderId="15" xfId="3" applyNumberFormat="1" applyFont="1" applyBorder="1"/>
    <xf numFmtId="168" fontId="6" fillId="0" borderId="0" xfId="3" applyNumberFormat="1" applyFont="1"/>
    <xf numFmtId="0" fontId="2" fillId="0" borderId="16" xfId="3" applyBorder="1"/>
    <xf numFmtId="165" fontId="2" fillId="0" borderId="10" xfId="3" applyNumberFormat="1" applyBorder="1"/>
    <xf numFmtId="165" fontId="6" fillId="0" borderId="10" xfId="3" applyNumberFormat="1" applyFont="1" applyBorder="1"/>
    <xf numFmtId="2" fontId="6" fillId="0" borderId="10" xfId="3" applyNumberFormat="1" applyFont="1" applyBorder="1"/>
    <xf numFmtId="165" fontId="7" fillId="0" borderId="10" xfId="3" applyNumberFormat="1" applyFont="1" applyBorder="1"/>
    <xf numFmtId="2" fontId="7" fillId="0" borderId="17" xfId="3" applyNumberFormat="1" applyFont="1" applyBorder="1"/>
    <xf numFmtId="0" fontId="8" fillId="0" borderId="0" xfId="0" applyFont="1" applyAlignment="1">
      <alignment vertical="center"/>
    </xf>
    <xf numFmtId="0" fontId="9" fillId="0" borderId="0" xfId="0" applyFont="1"/>
    <xf numFmtId="0" fontId="11" fillId="0" borderId="0" xfId="0" applyFont="1" applyAlignment="1">
      <alignment horizontal="center" vertical="center"/>
    </xf>
    <xf numFmtId="0" fontId="9" fillId="0" borderId="28" xfId="0" applyFont="1" applyBorder="1"/>
    <xf numFmtId="0" fontId="9" fillId="0" borderId="13" xfId="0" applyFont="1" applyBorder="1"/>
    <xf numFmtId="0" fontId="9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9" fillId="0" borderId="14" xfId="0" applyFont="1" applyBorder="1"/>
    <xf numFmtId="0" fontId="13" fillId="0" borderId="0" xfId="0" applyFont="1" applyAlignment="1">
      <alignment horizontal="center" vertical="center"/>
    </xf>
    <xf numFmtId="0" fontId="14" fillId="0" borderId="27" xfId="0" applyFont="1" applyBorder="1"/>
    <xf numFmtId="0" fontId="9" fillId="0" borderId="15" xfId="0" applyFont="1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27" xfId="0" applyFont="1" applyBorder="1"/>
    <xf numFmtId="0" fontId="8" fillId="0" borderId="0" xfId="0" applyFont="1" applyAlignment="1">
      <alignment horizontal="center" vertical="center"/>
    </xf>
    <xf numFmtId="0" fontId="16" fillId="0" borderId="0" xfId="0" applyFont="1"/>
    <xf numFmtId="0" fontId="17" fillId="4" borderId="27" xfId="0" applyFont="1" applyFill="1" applyBorder="1"/>
    <xf numFmtId="0" fontId="9" fillId="0" borderId="11" xfId="0" applyFont="1" applyBorder="1" applyAlignment="1">
      <alignment vertical="center"/>
    </xf>
    <xf numFmtId="0" fontId="8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8" fillId="0" borderId="0" xfId="0" quotePrefix="1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8" fillId="0" borderId="0" xfId="0" quotePrefix="1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23" xfId="0" applyFont="1" applyBorder="1" applyAlignment="1">
      <alignment vertical="top" wrapText="1"/>
    </xf>
    <xf numFmtId="0" fontId="16" fillId="0" borderId="0" xfId="0" quotePrefix="1" applyFont="1"/>
    <xf numFmtId="0" fontId="9" fillId="0" borderId="29" xfId="0" applyFont="1" applyBorder="1"/>
    <xf numFmtId="0" fontId="9" fillId="0" borderId="10" xfId="0" applyFont="1" applyBorder="1"/>
    <xf numFmtId="0" fontId="9" fillId="0" borderId="17" xfId="0" applyFont="1" applyBorder="1"/>
    <xf numFmtId="0" fontId="9" fillId="0" borderId="0" xfId="0" quotePrefix="1" applyFont="1"/>
    <xf numFmtId="0" fontId="8" fillId="0" borderId="1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11" xfId="0" applyFont="1" applyBorder="1" applyAlignment="1">
      <alignment vertical="center" wrapText="1"/>
    </xf>
    <xf numFmtId="1" fontId="9" fillId="0" borderId="15" xfId="0" applyNumberFormat="1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1" fontId="16" fillId="0" borderId="15" xfId="0" applyNumberFormat="1" applyFont="1" applyBorder="1" applyAlignment="1">
      <alignment vertical="center" wrapText="1"/>
    </xf>
    <xf numFmtId="166" fontId="9" fillId="0" borderId="0" xfId="0" applyNumberFormat="1" applyFont="1"/>
    <xf numFmtId="0" fontId="9" fillId="0" borderId="16" xfId="0" applyFont="1" applyBorder="1" applyAlignment="1">
      <alignment vertical="center" wrapText="1"/>
    </xf>
    <xf numFmtId="1" fontId="9" fillId="0" borderId="17" xfId="0" applyNumberFormat="1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3" fillId="0" borderId="0" xfId="0" applyFont="1"/>
    <xf numFmtId="0" fontId="8" fillId="0" borderId="0" xfId="0" applyFont="1"/>
    <xf numFmtId="0" fontId="21" fillId="0" borderId="0" xfId="0" applyFont="1"/>
    <xf numFmtId="0" fontId="24" fillId="0" borderId="0" xfId="0" applyFont="1" applyAlignment="1">
      <alignment vertical="top" wrapText="1"/>
    </xf>
    <xf numFmtId="0" fontId="19" fillId="0" borderId="15" xfId="0" applyFont="1" applyBorder="1"/>
    <xf numFmtId="0" fontId="25" fillId="0" borderId="0" xfId="0" applyFont="1" applyAlignment="1">
      <alignment vertical="top" wrapText="1"/>
    </xf>
    <xf numFmtId="0" fontId="14" fillId="0" borderId="0" xfId="0" applyFont="1"/>
    <xf numFmtId="0" fontId="25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9" fillId="0" borderId="2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5" borderId="0" xfId="0" applyFont="1" applyFill="1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center"/>
    </xf>
    <xf numFmtId="0" fontId="17" fillId="4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3" fillId="0" borderId="1" xfId="0" applyFont="1" applyBorder="1"/>
    <xf numFmtId="0" fontId="18" fillId="0" borderId="1" xfId="0" applyFont="1" applyBorder="1"/>
    <xf numFmtId="0" fontId="29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9" fillId="0" borderId="1" xfId="0" applyFont="1" applyBorder="1"/>
    <xf numFmtId="0" fontId="29" fillId="0" borderId="0" xfId="0" applyFont="1"/>
    <xf numFmtId="166" fontId="19" fillId="0" borderId="0" xfId="0" applyNumberFormat="1" applyFont="1"/>
    <xf numFmtId="166" fontId="13" fillId="0" borderId="1" xfId="0" applyNumberFormat="1" applyFont="1" applyBorder="1"/>
    <xf numFmtId="0" fontId="13" fillId="0" borderId="1" xfId="0" quotePrefix="1" applyFont="1" applyBorder="1"/>
    <xf numFmtId="0" fontId="9" fillId="0" borderId="1" xfId="0" applyFont="1" applyBorder="1"/>
    <xf numFmtId="0" fontId="19" fillId="0" borderId="1" xfId="0" quotePrefix="1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9" fillId="0" borderId="1" xfId="0" quotePrefix="1" applyFont="1" applyBorder="1"/>
    <xf numFmtId="0" fontId="9" fillId="0" borderId="0" xfId="0" applyFont="1" applyAlignment="1">
      <alignment vertical="center" wrapText="1"/>
    </xf>
    <xf numFmtId="0" fontId="29" fillId="0" borderId="1" xfId="0" applyFont="1" applyBorder="1"/>
    <xf numFmtId="1" fontId="8" fillId="0" borderId="0" xfId="0" applyNumberFormat="1" applyFont="1" applyAlignment="1">
      <alignment vertical="center" wrapText="1"/>
    </xf>
    <xf numFmtId="1" fontId="9" fillId="0" borderId="0" xfId="0" applyNumberFormat="1" applyFont="1" applyAlignment="1">
      <alignment vertical="center" wrapText="1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vertical="center"/>
    </xf>
    <xf numFmtId="0" fontId="18" fillId="0" borderId="1" xfId="0" applyFont="1" applyBorder="1" applyAlignment="1">
      <alignment vertical="top" wrapText="1"/>
    </xf>
    <xf numFmtId="0" fontId="13" fillId="0" borderId="12" xfId="3" applyFont="1" applyBorder="1" applyAlignment="1">
      <alignment horizontal="center" vertical="center"/>
    </xf>
    <xf numFmtId="0" fontId="13" fillId="0" borderId="13" xfId="3" applyFont="1" applyBorder="1"/>
    <xf numFmtId="165" fontId="13" fillId="0" borderId="14" xfId="3" quotePrefix="1" applyNumberFormat="1" applyFont="1" applyBorder="1" applyAlignment="1">
      <alignment horizontal="left" vertical="center"/>
    </xf>
    <xf numFmtId="0" fontId="13" fillId="0" borderId="11" xfId="3" applyFont="1" applyBorder="1" applyAlignment="1">
      <alignment horizontal="center" vertical="center"/>
    </xf>
    <xf numFmtId="0" fontId="13" fillId="0" borderId="0" xfId="3" applyFont="1"/>
    <xf numFmtId="0" fontId="9" fillId="0" borderId="30" xfId="0" applyFont="1" applyBorder="1" applyAlignment="1">
      <alignment horizontal="center"/>
    </xf>
    <xf numFmtId="0" fontId="9" fillId="0" borderId="3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4" xfId="0" applyFont="1" applyBorder="1" applyAlignment="1">
      <alignment horizontal="center"/>
    </xf>
    <xf numFmtId="165" fontId="13" fillId="0" borderId="15" xfId="3" quotePrefix="1" applyNumberFormat="1" applyFont="1" applyBorder="1" applyAlignment="1">
      <alignment horizontal="left" vertical="center"/>
    </xf>
    <xf numFmtId="0" fontId="9" fillId="0" borderId="30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13" fillId="0" borderId="16" xfId="3" applyFont="1" applyBorder="1" applyAlignment="1">
      <alignment horizontal="center" vertical="center"/>
    </xf>
    <xf numFmtId="0" fontId="13" fillId="0" borderId="10" xfId="3" applyFont="1" applyBorder="1"/>
    <xf numFmtId="165" fontId="13" fillId="0" borderId="17" xfId="3" quotePrefix="1" applyNumberFormat="1" applyFont="1" applyBorder="1" applyAlignment="1">
      <alignment horizontal="left" vertical="center"/>
    </xf>
    <xf numFmtId="0" fontId="11" fillId="0" borderId="11" xfId="3" applyFont="1" applyBorder="1" applyAlignment="1">
      <alignment horizontal="center" vertical="center"/>
    </xf>
    <xf numFmtId="0" fontId="19" fillId="0" borderId="0" xfId="0" quotePrefix="1" applyFont="1"/>
    <xf numFmtId="0" fontId="9" fillId="0" borderId="15" xfId="0" applyFont="1" applyBorder="1" applyAlignment="1">
      <alignment horizontal="left" vertical="center"/>
    </xf>
    <xf numFmtId="0" fontId="9" fillId="0" borderId="5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horizontal="center"/>
    </xf>
    <xf numFmtId="0" fontId="16" fillId="0" borderId="0" xfId="0" applyFont="1" applyAlignment="1">
      <alignment vertical="center"/>
    </xf>
    <xf numFmtId="0" fontId="13" fillId="0" borderId="0" xfId="0" quotePrefix="1" applyFont="1"/>
    <xf numFmtId="0" fontId="16" fillId="0" borderId="0" xfId="0" applyFont="1" applyAlignment="1">
      <alignment vertical="center" wrapText="1"/>
    </xf>
    <xf numFmtId="0" fontId="18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4" fillId="0" borderId="28" xfId="0" applyFont="1" applyBorder="1"/>
    <xf numFmtId="0" fontId="9" fillId="0" borderId="1" xfId="0" applyFont="1" applyBorder="1" applyAlignment="1">
      <alignment horizontal="center"/>
    </xf>
    <xf numFmtId="0" fontId="17" fillId="4" borderId="28" xfId="0" applyFont="1" applyFill="1" applyBorder="1"/>
    <xf numFmtId="0" fontId="19" fillId="0" borderId="37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9" fillId="0" borderId="6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11" xfId="0" applyFont="1" applyBorder="1"/>
    <xf numFmtId="0" fontId="19" fillId="0" borderId="0" xfId="0" quotePrefix="1" applyFont="1" applyAlignment="1">
      <alignment horizontal="center" vertical="top"/>
    </xf>
    <xf numFmtId="0" fontId="19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9" fillId="0" borderId="37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14" fillId="0" borderId="12" xfId="0" applyFont="1" applyBorder="1"/>
    <xf numFmtId="0" fontId="9" fillId="0" borderId="12" xfId="0" applyFont="1" applyBorder="1"/>
    <xf numFmtId="0" fontId="17" fillId="4" borderId="12" xfId="0" applyFont="1" applyFill="1" applyBorder="1"/>
    <xf numFmtId="0" fontId="9" fillId="0" borderId="0" xfId="0" applyFont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6" xfId="0" applyFont="1" applyBorder="1"/>
    <xf numFmtId="0" fontId="33" fillId="4" borderId="28" xfId="0" applyFont="1" applyFill="1" applyBorder="1"/>
    <xf numFmtId="0" fontId="20" fillId="0" borderId="0" xfId="0" applyFont="1"/>
    <xf numFmtId="0" fontId="8" fillId="0" borderId="0" xfId="0" applyFont="1" applyAlignment="1">
      <alignment horizontal="center" vertical="center" wrapText="1"/>
    </xf>
    <xf numFmtId="1" fontId="16" fillId="0" borderId="0" xfId="0" applyNumberFormat="1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13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20" fillId="0" borderId="15" xfId="0" applyFont="1" applyBorder="1"/>
    <xf numFmtId="0" fontId="17" fillId="0" borderId="1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5" xfId="0" applyFont="1" applyBorder="1"/>
    <xf numFmtId="0" fontId="13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37" fillId="7" borderId="0" xfId="4" applyFont="1" applyFill="1" applyAlignment="1">
      <alignment horizontal="center" vertical="center"/>
    </xf>
    <xf numFmtId="0" fontId="37" fillId="7" borderId="0" xfId="4" applyFont="1" applyFill="1" applyAlignment="1">
      <alignment horizontal="center" vertical="center" wrapText="1"/>
    </xf>
    <xf numFmtId="0" fontId="38" fillId="0" borderId="0" xfId="4" applyFont="1" applyAlignment="1">
      <alignment horizontal="left" vertical="top"/>
    </xf>
    <xf numFmtId="0" fontId="38" fillId="0" borderId="0" xfId="4" applyFont="1" applyAlignment="1">
      <alignment horizontal="left" vertical="center"/>
    </xf>
    <xf numFmtId="0" fontId="38" fillId="0" borderId="0" xfId="4" applyFont="1" applyAlignment="1">
      <alignment horizontal="left" vertical="center" wrapText="1"/>
    </xf>
    <xf numFmtId="0" fontId="38" fillId="0" borderId="0" xfId="4" applyFont="1" applyAlignment="1">
      <alignment horizontal="center" vertical="center" wrapText="1"/>
    </xf>
    <xf numFmtId="0" fontId="38" fillId="0" borderId="0" xfId="4" applyFont="1" applyAlignment="1">
      <alignment horizontal="center" vertical="top"/>
    </xf>
    <xf numFmtId="0" fontId="37" fillId="0" borderId="0" xfId="4" applyFont="1" applyAlignment="1">
      <alignment horizontal="left" vertical="top"/>
    </xf>
    <xf numFmtId="4" fontId="38" fillId="0" borderId="0" xfId="4" applyNumberFormat="1" applyFont="1" applyAlignment="1">
      <alignment horizontal="center" vertical="center" wrapText="1"/>
    </xf>
    <xf numFmtId="4" fontId="38" fillId="0" borderId="0" xfId="4" applyNumberFormat="1" applyFont="1" applyAlignment="1">
      <alignment horizontal="left" vertical="center" wrapText="1"/>
    </xf>
    <xf numFmtId="0" fontId="38" fillId="0" borderId="0" xfId="4" applyFont="1" applyAlignment="1">
      <alignment horizontal="center" vertical="top" wrapText="1"/>
    </xf>
    <xf numFmtId="0" fontId="38" fillId="0" borderId="0" xfId="4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2" fillId="2" borderId="18" xfId="3" applyFill="1" applyBorder="1" applyAlignment="1">
      <alignment horizontal="center"/>
    </xf>
    <xf numFmtId="0" fontId="2" fillId="2" borderId="19" xfId="3" applyFill="1" applyBorder="1" applyAlignment="1">
      <alignment horizontal="center"/>
    </xf>
    <xf numFmtId="0" fontId="2" fillId="2" borderId="20" xfId="3" applyFill="1" applyBorder="1" applyAlignment="1">
      <alignment horizontal="center"/>
    </xf>
    <xf numFmtId="0" fontId="37" fillId="7" borderId="0" xfId="4" applyFont="1" applyFill="1" applyAlignment="1">
      <alignment horizontal="center" vertical="center" wrapText="1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38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11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9" fillId="0" borderId="3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3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18" fillId="0" borderId="3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9" fillId="5" borderId="23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top" wrapText="1"/>
    </xf>
    <xf numFmtId="0" fontId="9" fillId="0" borderId="36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9" fillId="0" borderId="11" xfId="0" applyFont="1" applyBorder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0" fontId="8" fillId="0" borderId="1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top" wrapText="1"/>
    </xf>
    <xf numFmtId="0" fontId="8" fillId="0" borderId="23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 wrapText="1"/>
    </xf>
    <xf numFmtId="0" fontId="9" fillId="0" borderId="1" xfId="0" quotePrefix="1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top" wrapText="1"/>
    </xf>
    <xf numFmtId="0" fontId="18" fillId="0" borderId="3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5" borderId="3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7" fontId="9" fillId="0" borderId="0" xfId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9" fillId="0" borderId="6" xfId="0" quotePrefix="1" applyFont="1" applyBorder="1" applyAlignment="1">
      <alignment horizontal="left" vertical="center"/>
    </xf>
    <xf numFmtId="0" fontId="19" fillId="0" borderId="7" xfId="0" quotePrefix="1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19" fillId="0" borderId="1" xfId="0" quotePrefix="1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3" fillId="0" borderId="47" xfId="0" applyFont="1" applyBorder="1" applyAlignment="1">
      <alignment horizontal="left"/>
    </xf>
    <xf numFmtId="0" fontId="13" fillId="0" borderId="34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9" fillId="0" borderId="1" xfId="0" quotePrefix="1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/>
    </xf>
    <xf numFmtId="0" fontId="13" fillId="0" borderId="1" xfId="0" quotePrefix="1" applyFont="1" applyBorder="1" applyAlignment="1">
      <alignment horizontal="left"/>
    </xf>
    <xf numFmtId="0" fontId="13" fillId="0" borderId="1" xfId="0" quotePrefix="1" applyFont="1" applyBorder="1" applyAlignment="1">
      <alignment horizontal="center" wrapText="1"/>
    </xf>
    <xf numFmtId="0" fontId="13" fillId="0" borderId="1" xfId="0" quotePrefix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25" fillId="5" borderId="0" xfId="0" quotePrefix="1" applyFont="1" applyFill="1" applyAlignment="1">
      <alignment horizontal="center" vertical="center" wrapText="1"/>
    </xf>
    <xf numFmtId="0" fontId="25" fillId="5" borderId="0" xfId="0" applyFont="1" applyFill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9" fillId="0" borderId="1" xfId="0" quotePrefix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30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29" fillId="0" borderId="1" xfId="0" quotePrefix="1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13" fillId="0" borderId="0" xfId="0" quotePrefix="1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9" fillId="5" borderId="0" xfId="0" applyFont="1" applyFill="1" applyAlignment="1">
      <alignment horizontal="center"/>
    </xf>
    <xf numFmtId="0" fontId="19" fillId="0" borderId="1" xfId="0" quotePrefix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31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left"/>
    </xf>
    <xf numFmtId="0" fontId="28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28" fillId="0" borderId="1" xfId="0" applyFont="1" applyBorder="1" applyAlignment="1">
      <alignment horizontal="center"/>
    </xf>
    <xf numFmtId="0" fontId="13" fillId="0" borderId="0" xfId="0" quotePrefix="1" applyFont="1" applyAlignment="1">
      <alignment horizontal="left"/>
    </xf>
    <xf numFmtId="0" fontId="29" fillId="0" borderId="1" xfId="0" applyFont="1" applyBorder="1" applyAlignment="1">
      <alignment horizontal="left" wrapText="1"/>
    </xf>
    <xf numFmtId="0" fontId="22" fillId="0" borderId="0" xfId="0" applyFont="1" applyAlignment="1">
      <alignment horizontal="center"/>
    </xf>
    <xf numFmtId="0" fontId="26" fillId="5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25" fillId="5" borderId="0" xfId="0" applyFont="1" applyFill="1" applyAlignment="1">
      <alignment horizontal="center"/>
    </xf>
    <xf numFmtId="0" fontId="27" fillId="0" borderId="0" xfId="0" applyFont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wrapText="1"/>
    </xf>
    <xf numFmtId="0" fontId="29" fillId="0" borderId="1" xfId="0" quotePrefix="1" applyFont="1" applyBorder="1" applyAlignment="1">
      <alignment horizontal="left" wrapText="1"/>
    </xf>
    <xf numFmtId="0" fontId="9" fillId="0" borderId="0" xfId="0" applyFont="1" applyAlignment="1">
      <alignment horizontal="left" vertical="center"/>
    </xf>
    <xf numFmtId="0" fontId="20" fillId="0" borderId="0" xfId="0" applyFont="1" applyAlignment="1">
      <alignment horizontal="center"/>
    </xf>
    <xf numFmtId="0" fontId="20" fillId="0" borderId="15" xfId="0" applyFont="1" applyBorder="1" applyAlignment="1">
      <alignment horizontal="center"/>
    </xf>
    <xf numFmtId="0" fontId="9" fillId="0" borderId="0" xfId="0" quotePrefix="1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0" xfId="0" applyFont="1" applyAlignment="1">
      <alignment horizontal="center" wrapText="1"/>
    </xf>
    <xf numFmtId="0" fontId="9" fillId="0" borderId="15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5">
    <cellStyle name="Comma" xfId="1" builtinId="3"/>
    <cellStyle name="Normal" xfId="0" builtinId="0"/>
    <cellStyle name="Normal 2" xfId="3" xr:uid="{00000000-0005-0000-0000-000002000000}"/>
    <cellStyle name="Normal 3" xfId="4" xr:uid="{00000000-0005-0000-0000-000003000000}"/>
    <cellStyle name="Percent" xfId="2" builtinId="5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7.png"/><Relationship Id="rId2" Type="http://schemas.openxmlformats.org/officeDocument/2006/relationships/image" Target="../media/image8.png"/><Relationship Id="rId1" Type="http://schemas.openxmlformats.org/officeDocument/2006/relationships/image" Target="../media/image5.png"/><Relationship Id="rId6" Type="http://schemas.openxmlformats.org/officeDocument/2006/relationships/image" Target="../media/image6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625076</xdr:colOff>
      <xdr:row>4</xdr:row>
      <xdr:rowOff>174026</xdr:rowOff>
    </xdr:from>
    <xdr:to>
      <xdr:col>11</xdr:col>
      <xdr:colOff>510000</xdr:colOff>
      <xdr:row>6</xdr:row>
      <xdr:rowOff>166598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0045" y="2317151"/>
          <a:ext cx="4081877" cy="46882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50799</xdr:rowOff>
    </xdr:from>
    <xdr:to>
      <xdr:col>11</xdr:col>
      <xdr:colOff>469900</xdr:colOff>
      <xdr:row>19</xdr:row>
      <xdr:rowOff>8284</xdr:rowOff>
    </xdr:to>
    <xdr:sp macro="" textlink="">
      <xdr:nvSpPr>
        <xdr:cNvPr id="19" name="Left Brac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 flipH="1">
          <a:off x="10248900" y="3543299"/>
          <a:ext cx="469900" cy="97348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1318591</xdr:colOff>
      <xdr:row>7</xdr:row>
      <xdr:rowOff>44728</xdr:rowOff>
    </xdr:from>
    <xdr:to>
      <xdr:col>11</xdr:col>
      <xdr:colOff>461617</xdr:colOff>
      <xdr:row>16</xdr:row>
      <xdr:rowOff>0</xdr:rowOff>
    </xdr:to>
    <xdr:sp macro="" textlink="">
      <xdr:nvSpPr>
        <xdr:cNvPr id="20" name="Left Brac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/>
      </xdr:nvSpPr>
      <xdr:spPr>
        <a:xfrm flipH="1">
          <a:off x="10246691" y="1759228"/>
          <a:ext cx="463826" cy="1733272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403807</xdr:colOff>
      <xdr:row>37</xdr:row>
      <xdr:rowOff>167647</xdr:rowOff>
    </xdr:from>
    <xdr:to>
      <xdr:col>9</xdr:col>
      <xdr:colOff>137832</xdr:colOff>
      <xdr:row>37</xdr:row>
      <xdr:rowOff>2106706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4336" y="8986676"/>
          <a:ext cx="2255349" cy="1939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197490</xdr:colOff>
      <xdr:row>38</xdr:row>
      <xdr:rowOff>40439</xdr:rowOff>
    </xdr:from>
    <xdr:to>
      <xdr:col>10</xdr:col>
      <xdr:colOff>1147160</xdr:colOff>
      <xdr:row>38</xdr:row>
      <xdr:rowOff>1804635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7578" y="11078233"/>
          <a:ext cx="5151876" cy="1764196"/>
        </a:xfrm>
        <a:prstGeom prst="rect">
          <a:avLst/>
        </a:prstGeom>
      </xdr:spPr>
    </xdr:pic>
    <xdr:clientData/>
  </xdr:twoCellAnchor>
  <xdr:twoCellAnchor editAs="oneCell">
    <xdr:from>
      <xdr:col>6</xdr:col>
      <xdr:colOff>411362</xdr:colOff>
      <xdr:row>39</xdr:row>
      <xdr:rowOff>243608</xdr:rowOff>
    </xdr:from>
    <xdr:to>
      <xdr:col>9</xdr:col>
      <xdr:colOff>185394</xdr:colOff>
      <xdr:row>39</xdr:row>
      <xdr:rowOff>1781736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91891" y="13152784"/>
          <a:ext cx="2295356" cy="1538128"/>
        </a:xfrm>
        <a:prstGeom prst="rect">
          <a:avLst/>
        </a:prstGeom>
      </xdr:spPr>
    </xdr:pic>
    <xdr:clientData/>
  </xdr:twoCellAnchor>
  <xdr:twoCellAnchor editAs="oneCell">
    <xdr:from>
      <xdr:col>6</xdr:col>
      <xdr:colOff>385614</xdr:colOff>
      <xdr:row>40</xdr:row>
      <xdr:rowOff>74544</xdr:rowOff>
    </xdr:from>
    <xdr:to>
      <xdr:col>9</xdr:col>
      <xdr:colOff>282748</xdr:colOff>
      <xdr:row>40</xdr:row>
      <xdr:rowOff>1863588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51527" y="14685066"/>
          <a:ext cx="2406764" cy="1789044"/>
        </a:xfrm>
        <a:prstGeom prst="rect">
          <a:avLst/>
        </a:prstGeom>
      </xdr:spPr>
    </xdr:pic>
    <xdr:clientData/>
  </xdr:twoCellAnchor>
  <xdr:twoCellAnchor editAs="oneCell">
    <xdr:from>
      <xdr:col>6</xdr:col>
      <xdr:colOff>526678</xdr:colOff>
      <xdr:row>41</xdr:row>
      <xdr:rowOff>33617</xdr:rowOff>
    </xdr:from>
    <xdr:to>
      <xdr:col>9</xdr:col>
      <xdr:colOff>193746</xdr:colOff>
      <xdr:row>41</xdr:row>
      <xdr:rowOff>1961028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07207" y="16427823"/>
          <a:ext cx="2188392" cy="1927411"/>
        </a:xfrm>
        <a:prstGeom prst="rect">
          <a:avLst/>
        </a:prstGeom>
      </xdr:spPr>
    </xdr:pic>
    <xdr:clientData/>
  </xdr:twoCellAnchor>
  <xdr:twoCellAnchor editAs="oneCell">
    <xdr:from>
      <xdr:col>6</xdr:col>
      <xdr:colOff>336979</xdr:colOff>
      <xdr:row>42</xdr:row>
      <xdr:rowOff>130468</xdr:rowOff>
    </xdr:from>
    <xdr:to>
      <xdr:col>9</xdr:col>
      <xdr:colOff>258536</xdr:colOff>
      <xdr:row>42</xdr:row>
      <xdr:rowOff>2277943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D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15908" y="18962754"/>
          <a:ext cx="2452485" cy="2147475"/>
        </a:xfrm>
        <a:prstGeom prst="rect">
          <a:avLst/>
        </a:prstGeom>
      </xdr:spPr>
    </xdr:pic>
    <xdr:clientData/>
  </xdr:twoCellAnchor>
  <xdr:twoCellAnchor editAs="oneCell">
    <xdr:from>
      <xdr:col>6</xdr:col>
      <xdr:colOff>60126</xdr:colOff>
      <xdr:row>43</xdr:row>
      <xdr:rowOff>145678</xdr:rowOff>
    </xdr:from>
    <xdr:to>
      <xdr:col>9</xdr:col>
      <xdr:colOff>536224</xdr:colOff>
      <xdr:row>43</xdr:row>
      <xdr:rowOff>2398060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D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40655" y="21380825"/>
          <a:ext cx="2997422" cy="2252382"/>
        </a:xfrm>
        <a:prstGeom prst="rect">
          <a:avLst/>
        </a:prstGeom>
      </xdr:spPr>
    </xdr:pic>
    <xdr:clientData/>
  </xdr:twoCellAnchor>
  <xdr:twoCellAnchor>
    <xdr:from>
      <xdr:col>3</xdr:col>
      <xdr:colOff>575131</xdr:colOff>
      <xdr:row>45</xdr:row>
      <xdr:rowOff>227135</xdr:rowOff>
    </xdr:from>
    <xdr:to>
      <xdr:col>4</xdr:col>
      <xdr:colOff>827941</xdr:colOff>
      <xdr:row>47</xdr:row>
      <xdr:rowOff>28352</xdr:rowOff>
    </xdr:to>
    <xdr:sp macro="" textlink="">
      <xdr:nvSpPr>
        <xdr:cNvPr id="40" name="Rounded Rectangle 39">
          <a:extLst>
            <a:ext uri="{FF2B5EF4-FFF2-40B4-BE49-F238E27FC236}">
              <a16:creationId xmlns:a16="http://schemas.microsoft.com/office/drawing/2014/main" id="{00000000-0008-0000-0D00-000028000000}"/>
            </a:ext>
          </a:extLst>
        </xdr:cNvPr>
        <xdr:cNvSpPr/>
      </xdr:nvSpPr>
      <xdr:spPr>
        <a:xfrm>
          <a:off x="3637785" y="24310731"/>
          <a:ext cx="1088079" cy="29944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Export</a:t>
          </a:r>
          <a:r>
            <a:rPr lang="en-US" sz="1100" baseline="0"/>
            <a:t> Excel</a:t>
          </a:r>
          <a:endParaRPr lang="en-US" sz="1100"/>
        </a:p>
      </xdr:txBody>
    </xdr:sp>
    <xdr:clientData/>
  </xdr:twoCellAnchor>
  <xdr:twoCellAnchor>
    <xdr:from>
      <xdr:col>6</xdr:col>
      <xdr:colOff>273806</xdr:colOff>
      <xdr:row>45</xdr:row>
      <xdr:rowOff>216462</xdr:rowOff>
    </xdr:from>
    <xdr:to>
      <xdr:col>7</xdr:col>
      <xdr:colOff>366346</xdr:colOff>
      <xdr:row>47</xdr:row>
      <xdr:rowOff>17679</xdr:rowOff>
    </xdr:to>
    <xdr:sp macro="" textlink="">
      <xdr:nvSpPr>
        <xdr:cNvPr id="41" name="Rounded Rectangle 40">
          <a:extLst>
            <a:ext uri="{FF2B5EF4-FFF2-40B4-BE49-F238E27FC236}">
              <a16:creationId xmlns:a16="http://schemas.microsoft.com/office/drawing/2014/main" id="{00000000-0008-0000-0D00-000029000000}"/>
            </a:ext>
          </a:extLst>
        </xdr:cNvPr>
        <xdr:cNvSpPr/>
      </xdr:nvSpPr>
      <xdr:spPr>
        <a:xfrm>
          <a:off x="5842268" y="24300058"/>
          <a:ext cx="927809" cy="29944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Export</a:t>
          </a:r>
          <a:r>
            <a:rPr lang="en-US" sz="1100" baseline="0"/>
            <a:t> PDF</a:t>
          </a:r>
          <a:endParaRPr lang="en-US" sz="1100"/>
        </a:p>
      </xdr:txBody>
    </xdr:sp>
    <xdr:clientData/>
  </xdr:twoCellAnchor>
  <xdr:twoCellAnchor>
    <xdr:from>
      <xdr:col>8</xdr:col>
      <xdr:colOff>265014</xdr:colOff>
      <xdr:row>45</xdr:row>
      <xdr:rowOff>229650</xdr:rowOff>
    </xdr:from>
    <xdr:to>
      <xdr:col>9</xdr:col>
      <xdr:colOff>433597</xdr:colOff>
      <xdr:row>47</xdr:row>
      <xdr:rowOff>30867</xdr:rowOff>
    </xdr:to>
    <xdr:sp macro="" textlink="">
      <xdr:nvSpPr>
        <xdr:cNvPr id="43" name="Rounded Rectangle 42">
          <a:extLst>
            <a:ext uri="{FF2B5EF4-FFF2-40B4-BE49-F238E27FC236}">
              <a16:creationId xmlns:a16="http://schemas.microsoft.com/office/drawing/2014/main" id="{00000000-0008-0000-0D00-00002B000000}"/>
            </a:ext>
          </a:extLst>
        </xdr:cNvPr>
        <xdr:cNvSpPr/>
      </xdr:nvSpPr>
      <xdr:spPr>
        <a:xfrm>
          <a:off x="7504014" y="24313246"/>
          <a:ext cx="1003852" cy="29944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Send</a:t>
          </a:r>
          <a:r>
            <a:rPr lang="en-US" sz="1100" baseline="0"/>
            <a:t> to email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241058</xdr:colOff>
      <xdr:row>3</xdr:row>
      <xdr:rowOff>178778</xdr:rowOff>
    </xdr:from>
    <xdr:to>
      <xdr:col>6</xdr:col>
      <xdr:colOff>212481</xdr:colOff>
      <xdr:row>10</xdr:row>
      <xdr:rowOff>226403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900731" y="874836"/>
          <a:ext cx="3312500" cy="1791432"/>
        </a:xfrm>
        <a:prstGeom prst="roundRect">
          <a:avLst>
            <a:gd name="adj" fmla="val 5454"/>
          </a:avLst>
        </a:prstGeom>
        <a:solidFill>
          <a:srgbClr val="0033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0" i="0" u="none">
              <a:solidFill>
                <a:schemeClr val="bg1"/>
              </a:solidFill>
              <a:latin typeface="Bahnschrift Light Condensed" panose="020B0502040204020203" pitchFamily="34" charset="0"/>
            </a:rPr>
            <a:t>Tính</a:t>
          </a:r>
          <a:r>
            <a:rPr lang="en-US" sz="2400" b="0" i="0" u="none" baseline="0">
              <a:solidFill>
                <a:schemeClr val="bg1"/>
              </a:solidFill>
              <a:latin typeface="Bahnschrift Light Condensed" panose="020B0502040204020203" pitchFamily="34" charset="0"/>
            </a:rPr>
            <a:t> toán vít tải ống</a:t>
          </a:r>
          <a:endParaRPr lang="en-US" sz="2400" b="0" i="0" u="none">
            <a:solidFill>
              <a:schemeClr val="bg1"/>
            </a:solidFill>
            <a:latin typeface="Bahnschrift Light Condensed" panose="020B0502040204020203" pitchFamily="34" charset="0"/>
          </a:endParaRPr>
        </a:p>
      </xdr:txBody>
    </xdr:sp>
    <xdr:clientData/>
  </xdr:twoCellAnchor>
  <xdr:twoCellAnchor>
    <xdr:from>
      <xdr:col>6</xdr:col>
      <xdr:colOff>400783</xdr:colOff>
      <xdr:row>3</xdr:row>
      <xdr:rowOff>196118</xdr:rowOff>
    </xdr:from>
    <xdr:to>
      <xdr:col>10</xdr:col>
      <xdr:colOff>629381</xdr:colOff>
      <xdr:row>10</xdr:row>
      <xdr:rowOff>245209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401533" y="892176"/>
          <a:ext cx="3569675" cy="1792898"/>
        </a:xfrm>
        <a:prstGeom prst="roundRect">
          <a:avLst>
            <a:gd name="adj" fmla="val 5454"/>
          </a:avLst>
        </a:prstGeom>
        <a:solidFill>
          <a:srgbClr val="0033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 b="0" i="0" u="none">
              <a:solidFill>
                <a:schemeClr val="bg1"/>
              </a:solidFill>
              <a:latin typeface="Bahnschrift Light Condensed" panose="020B0502040204020203" pitchFamily="34" charset="0"/>
              <a:ea typeface="+mn-ea"/>
              <a:cs typeface="+mn-cs"/>
            </a:rPr>
            <a:t>Tính toán vít tải máng</a:t>
          </a:r>
        </a:p>
      </xdr:txBody>
    </xdr:sp>
    <xdr:clientData/>
  </xdr:twoCellAnchor>
  <xdr:twoCellAnchor>
    <xdr:from>
      <xdr:col>2</xdr:col>
      <xdr:colOff>238127</xdr:colOff>
      <xdr:row>11</xdr:row>
      <xdr:rowOff>219076</xdr:rowOff>
    </xdr:from>
    <xdr:to>
      <xdr:col>6</xdr:col>
      <xdr:colOff>209550</xdr:colOff>
      <xdr:row>19</xdr:row>
      <xdr:rowOff>19051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2895602" y="2924176"/>
          <a:ext cx="3324223" cy="1781175"/>
        </a:xfrm>
        <a:prstGeom prst="roundRect">
          <a:avLst>
            <a:gd name="adj" fmla="val 5454"/>
          </a:avLst>
        </a:prstGeom>
        <a:solidFill>
          <a:srgbClr val="0033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 b="0" i="0" u="none">
              <a:solidFill>
                <a:schemeClr val="bg1"/>
              </a:solidFill>
              <a:latin typeface="Bahnschrift Light Condensed" panose="020B0502040204020203" pitchFamily="34" charset="0"/>
              <a:ea typeface="+mn-ea"/>
              <a:cs typeface="+mn-cs"/>
            </a:rPr>
            <a:t>Tính toán vít tải không trục</a:t>
          </a:r>
        </a:p>
      </xdr:txBody>
    </xdr:sp>
    <xdr:clientData/>
  </xdr:twoCellAnchor>
  <xdr:twoCellAnchor>
    <xdr:from>
      <xdr:col>6</xdr:col>
      <xdr:colOff>365125</xdr:colOff>
      <xdr:row>11</xdr:row>
      <xdr:rowOff>234462</xdr:rowOff>
    </xdr:from>
    <xdr:to>
      <xdr:col>10</xdr:col>
      <xdr:colOff>593723</xdr:colOff>
      <xdr:row>19</xdr:row>
      <xdr:rowOff>32971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6365875" y="2923443"/>
          <a:ext cx="3569675" cy="1791432"/>
        </a:xfrm>
        <a:prstGeom prst="roundRect">
          <a:avLst>
            <a:gd name="adj" fmla="val 5454"/>
          </a:avLst>
        </a:prstGeom>
        <a:solidFill>
          <a:srgbClr val="0033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 b="0" i="0" u="none">
              <a:solidFill>
                <a:schemeClr val="bg1"/>
              </a:solidFill>
              <a:latin typeface="Bahnschrift Light Condensed" panose="020B0502040204020203" pitchFamily="34" charset="0"/>
              <a:ea typeface="+mn-ea"/>
              <a:cs typeface="+mn-cs"/>
            </a:rPr>
            <a:t>Tính toán vít tải đứng</a:t>
          </a:r>
        </a:p>
      </xdr:txBody>
    </xdr:sp>
    <xdr:clientData/>
  </xdr:twoCellAnchor>
  <xdr:twoCellAnchor>
    <xdr:from>
      <xdr:col>10</xdr:col>
      <xdr:colOff>508000</xdr:colOff>
      <xdr:row>8</xdr:row>
      <xdr:rowOff>63500</xdr:rowOff>
    </xdr:from>
    <xdr:to>
      <xdr:col>12</xdr:col>
      <xdr:colOff>736600</xdr:colOff>
      <xdr:row>8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H="1" flipV="1">
          <a:off x="9867900" y="2070100"/>
          <a:ext cx="1905000" cy="50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454269</xdr:colOff>
      <xdr:row>0</xdr:row>
      <xdr:rowOff>65453</xdr:rowOff>
    </xdr:from>
    <xdr:to>
      <xdr:col>10</xdr:col>
      <xdr:colOff>760046</xdr:colOff>
      <xdr:row>1</xdr:row>
      <xdr:rowOff>80596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8960827" y="65453"/>
          <a:ext cx="1141046" cy="242278"/>
        </a:xfrm>
        <a:prstGeom prst="rect">
          <a:avLst/>
        </a:prstGeom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Bahnschrift Light Condensed" panose="020B0502040204020203" pitchFamily="34" charset="0"/>
            </a:rPr>
            <a:t>Version 25.01.07.04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5</xdr:row>
      <xdr:rowOff>76200</xdr:rowOff>
    </xdr:from>
    <xdr:to>
      <xdr:col>11</xdr:col>
      <xdr:colOff>685800</xdr:colOff>
      <xdr:row>5</xdr:row>
      <xdr:rowOff>200025</xdr:rowOff>
    </xdr:to>
    <xdr:sp macro="" textlink="">
      <xdr:nvSpPr>
        <xdr:cNvPr id="5" name="Left Arrow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10315575" y="1285875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123825</xdr:colOff>
      <xdr:row>6</xdr:row>
      <xdr:rowOff>193675</xdr:rowOff>
    </xdr:from>
    <xdr:to>
      <xdr:col>11</xdr:col>
      <xdr:colOff>695325</xdr:colOff>
      <xdr:row>7</xdr:row>
      <xdr:rowOff>63500</xdr:rowOff>
    </xdr:to>
    <xdr:sp macro="" textlink="">
      <xdr:nvSpPr>
        <xdr:cNvPr id="6" name="Left Arrow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10321925" y="1692275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111125</xdr:colOff>
      <xdr:row>8</xdr:row>
      <xdr:rowOff>79375</xdr:rowOff>
    </xdr:from>
    <xdr:to>
      <xdr:col>11</xdr:col>
      <xdr:colOff>682625</xdr:colOff>
      <xdr:row>8</xdr:row>
      <xdr:rowOff>203200</xdr:rowOff>
    </xdr:to>
    <xdr:sp macro="" textlink="">
      <xdr:nvSpPr>
        <xdr:cNvPr id="7" name="Left Arrow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10309225" y="2085975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114300</xdr:colOff>
      <xdr:row>9</xdr:row>
      <xdr:rowOff>88900</xdr:rowOff>
    </xdr:from>
    <xdr:to>
      <xdr:col>11</xdr:col>
      <xdr:colOff>685800</xdr:colOff>
      <xdr:row>9</xdr:row>
      <xdr:rowOff>212725</xdr:rowOff>
    </xdr:to>
    <xdr:sp macro="" textlink="">
      <xdr:nvSpPr>
        <xdr:cNvPr id="9" name="Left Arrow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10312400" y="234950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495300</xdr:colOff>
      <xdr:row>9</xdr:row>
      <xdr:rowOff>203200</xdr:rowOff>
    </xdr:from>
    <xdr:to>
      <xdr:col>12</xdr:col>
      <xdr:colOff>787400</xdr:colOff>
      <xdr:row>25</xdr:row>
      <xdr:rowOff>101600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flipH="1" flipV="1">
          <a:off x="8178800" y="2463800"/>
          <a:ext cx="3644900" cy="3937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10</xdr:row>
      <xdr:rowOff>50800</xdr:rowOff>
    </xdr:from>
    <xdr:to>
      <xdr:col>11</xdr:col>
      <xdr:colOff>723900</xdr:colOff>
      <xdr:row>10</xdr:row>
      <xdr:rowOff>174625</xdr:rowOff>
    </xdr:to>
    <xdr:sp macro="" textlink="">
      <xdr:nvSpPr>
        <xdr:cNvPr id="10" name="Left Arrow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10350500" y="256540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152400</xdr:colOff>
      <xdr:row>11</xdr:row>
      <xdr:rowOff>50800</xdr:rowOff>
    </xdr:from>
    <xdr:to>
      <xdr:col>11</xdr:col>
      <xdr:colOff>723900</xdr:colOff>
      <xdr:row>11</xdr:row>
      <xdr:rowOff>174625</xdr:rowOff>
    </xdr:to>
    <xdr:sp macro="" textlink="">
      <xdr:nvSpPr>
        <xdr:cNvPr id="11" name="Left Arrow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10350500" y="281940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172357</xdr:colOff>
      <xdr:row>12</xdr:row>
      <xdr:rowOff>70757</xdr:rowOff>
    </xdr:from>
    <xdr:to>
      <xdr:col>11</xdr:col>
      <xdr:colOff>743857</xdr:colOff>
      <xdr:row>12</xdr:row>
      <xdr:rowOff>194582</xdr:rowOff>
    </xdr:to>
    <xdr:sp macro="" textlink="">
      <xdr:nvSpPr>
        <xdr:cNvPr id="12" name="Left Arrow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0418536" y="2982686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161471</xdr:colOff>
      <xdr:row>13</xdr:row>
      <xdr:rowOff>73479</xdr:rowOff>
    </xdr:from>
    <xdr:to>
      <xdr:col>11</xdr:col>
      <xdr:colOff>732971</xdr:colOff>
      <xdr:row>13</xdr:row>
      <xdr:rowOff>197304</xdr:rowOff>
    </xdr:to>
    <xdr:sp macro="" textlink="">
      <xdr:nvSpPr>
        <xdr:cNvPr id="13" name="Left Arrow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0407650" y="3230336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571500</xdr:colOff>
      <xdr:row>14</xdr:row>
      <xdr:rowOff>136071</xdr:rowOff>
    </xdr:from>
    <xdr:to>
      <xdr:col>12</xdr:col>
      <xdr:colOff>680359</xdr:colOff>
      <xdr:row>28</xdr:row>
      <xdr:rowOff>149680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H="1" flipV="1">
          <a:off x="8286750" y="3537857"/>
          <a:ext cx="3483430" cy="33745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5</xdr:row>
      <xdr:rowOff>76200</xdr:rowOff>
    </xdr:from>
    <xdr:to>
      <xdr:col>11</xdr:col>
      <xdr:colOff>685800</xdr:colOff>
      <xdr:row>5</xdr:row>
      <xdr:rowOff>200025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315575" y="1285875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121340</xdr:colOff>
      <xdr:row>8</xdr:row>
      <xdr:rowOff>9526</xdr:rowOff>
    </xdr:from>
    <xdr:to>
      <xdr:col>11</xdr:col>
      <xdr:colOff>692840</xdr:colOff>
      <xdr:row>8</xdr:row>
      <xdr:rowOff>134179</xdr:rowOff>
    </xdr:to>
    <xdr:sp macro="" textlink="">
      <xdr:nvSpPr>
        <xdr:cNvPr id="4" name="Left Arrow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0308949" y="1980787"/>
          <a:ext cx="571500" cy="12465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152400</xdr:colOff>
      <xdr:row>10</xdr:row>
      <xdr:rowOff>76200</xdr:rowOff>
    </xdr:from>
    <xdr:to>
      <xdr:col>11</xdr:col>
      <xdr:colOff>723900</xdr:colOff>
      <xdr:row>10</xdr:row>
      <xdr:rowOff>200025</xdr:rowOff>
    </xdr:to>
    <xdr:sp macro="" textlink="">
      <xdr:nvSpPr>
        <xdr:cNvPr id="5" name="Left Arrow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0353675" y="2524125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161925</xdr:colOff>
      <xdr:row>11</xdr:row>
      <xdr:rowOff>66675</xdr:rowOff>
    </xdr:from>
    <xdr:to>
      <xdr:col>11</xdr:col>
      <xdr:colOff>733425</xdr:colOff>
      <xdr:row>11</xdr:row>
      <xdr:rowOff>190500</xdr:rowOff>
    </xdr:to>
    <xdr:sp macro="" textlink="">
      <xdr:nvSpPr>
        <xdr:cNvPr id="6" name="Left Arrow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0363200" y="2752725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161925</xdr:colOff>
      <xdr:row>12</xdr:row>
      <xdr:rowOff>66675</xdr:rowOff>
    </xdr:from>
    <xdr:to>
      <xdr:col>11</xdr:col>
      <xdr:colOff>733425</xdr:colOff>
      <xdr:row>12</xdr:row>
      <xdr:rowOff>190500</xdr:rowOff>
    </xdr:to>
    <xdr:sp macro="" textlink="">
      <xdr:nvSpPr>
        <xdr:cNvPr id="7" name="Left Arrow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0363200" y="299085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165100</xdr:colOff>
      <xdr:row>15</xdr:row>
      <xdr:rowOff>63500</xdr:rowOff>
    </xdr:from>
    <xdr:to>
      <xdr:col>11</xdr:col>
      <xdr:colOff>736600</xdr:colOff>
      <xdr:row>15</xdr:row>
      <xdr:rowOff>187325</xdr:rowOff>
    </xdr:to>
    <xdr:sp macro="" textlink="">
      <xdr:nvSpPr>
        <xdr:cNvPr id="9" name="Left Arrow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10363200" y="384810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165100</xdr:colOff>
      <xdr:row>14</xdr:row>
      <xdr:rowOff>63500</xdr:rowOff>
    </xdr:from>
    <xdr:to>
      <xdr:col>11</xdr:col>
      <xdr:colOff>736600</xdr:colOff>
      <xdr:row>14</xdr:row>
      <xdr:rowOff>187325</xdr:rowOff>
    </xdr:to>
    <xdr:sp macro="" textlink="">
      <xdr:nvSpPr>
        <xdr:cNvPr id="10" name="Left Arrow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10363200" y="359410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165100</xdr:colOff>
      <xdr:row>13</xdr:row>
      <xdr:rowOff>63500</xdr:rowOff>
    </xdr:from>
    <xdr:to>
      <xdr:col>11</xdr:col>
      <xdr:colOff>736600</xdr:colOff>
      <xdr:row>13</xdr:row>
      <xdr:rowOff>187325</xdr:rowOff>
    </xdr:to>
    <xdr:sp macro="" textlink="">
      <xdr:nvSpPr>
        <xdr:cNvPr id="11" name="Left Arrow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10363200" y="334010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165100</xdr:colOff>
      <xdr:row>16</xdr:row>
      <xdr:rowOff>63500</xdr:rowOff>
    </xdr:from>
    <xdr:to>
      <xdr:col>11</xdr:col>
      <xdr:colOff>736600</xdr:colOff>
      <xdr:row>16</xdr:row>
      <xdr:rowOff>187325</xdr:rowOff>
    </xdr:to>
    <xdr:sp macro="" textlink="">
      <xdr:nvSpPr>
        <xdr:cNvPr id="12" name="Left Arrow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0363200" y="410210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5</xdr:row>
      <xdr:rowOff>76200</xdr:rowOff>
    </xdr:from>
    <xdr:to>
      <xdr:col>11</xdr:col>
      <xdr:colOff>685800</xdr:colOff>
      <xdr:row>5</xdr:row>
      <xdr:rowOff>200025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315575" y="129540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134040</xdr:colOff>
      <xdr:row>7</xdr:row>
      <xdr:rowOff>136526</xdr:rowOff>
    </xdr:from>
    <xdr:to>
      <xdr:col>11</xdr:col>
      <xdr:colOff>705540</xdr:colOff>
      <xdr:row>8</xdr:row>
      <xdr:rowOff>7179</xdr:rowOff>
    </xdr:to>
    <xdr:sp macro="" textlink="">
      <xdr:nvSpPr>
        <xdr:cNvPr id="5" name="Left Arrow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0332140" y="1889126"/>
          <a:ext cx="571500" cy="12465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152400</xdr:colOff>
      <xdr:row>10</xdr:row>
      <xdr:rowOff>76200</xdr:rowOff>
    </xdr:from>
    <xdr:to>
      <xdr:col>11</xdr:col>
      <xdr:colOff>723900</xdr:colOff>
      <xdr:row>10</xdr:row>
      <xdr:rowOff>200025</xdr:rowOff>
    </xdr:to>
    <xdr:sp macro="" textlink="">
      <xdr:nvSpPr>
        <xdr:cNvPr id="6" name="Left Arrow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0353675" y="253365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161925</xdr:colOff>
      <xdr:row>11</xdr:row>
      <xdr:rowOff>66675</xdr:rowOff>
    </xdr:from>
    <xdr:to>
      <xdr:col>11</xdr:col>
      <xdr:colOff>733425</xdr:colOff>
      <xdr:row>11</xdr:row>
      <xdr:rowOff>190500</xdr:rowOff>
    </xdr:to>
    <xdr:sp macro="" textlink="">
      <xdr:nvSpPr>
        <xdr:cNvPr id="8" name="Left Arrow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363200" y="2771775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161925</xdr:colOff>
      <xdr:row>12</xdr:row>
      <xdr:rowOff>66675</xdr:rowOff>
    </xdr:from>
    <xdr:to>
      <xdr:col>11</xdr:col>
      <xdr:colOff>733425</xdr:colOff>
      <xdr:row>12</xdr:row>
      <xdr:rowOff>190500</xdr:rowOff>
    </xdr:to>
    <xdr:sp macro="" textlink="">
      <xdr:nvSpPr>
        <xdr:cNvPr id="9" name="Left Arrow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10363200" y="3019425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165100</xdr:colOff>
      <xdr:row>14</xdr:row>
      <xdr:rowOff>177800</xdr:rowOff>
    </xdr:from>
    <xdr:to>
      <xdr:col>11</xdr:col>
      <xdr:colOff>736600</xdr:colOff>
      <xdr:row>15</xdr:row>
      <xdr:rowOff>47625</xdr:rowOff>
    </xdr:to>
    <xdr:sp macro="" textlink="">
      <xdr:nvSpPr>
        <xdr:cNvPr id="10" name="Left Arrow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10363200" y="370840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5</xdr:row>
      <xdr:rowOff>76200</xdr:rowOff>
    </xdr:from>
    <xdr:to>
      <xdr:col>11</xdr:col>
      <xdr:colOff>685800</xdr:colOff>
      <xdr:row>5</xdr:row>
      <xdr:rowOff>200025</xdr:rowOff>
    </xdr:to>
    <xdr:sp macro="" textlink="">
      <xdr:nvSpPr>
        <xdr:cNvPr id="8" name="Left Arrow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10315575" y="129540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121340</xdr:colOff>
      <xdr:row>8</xdr:row>
      <xdr:rowOff>9526</xdr:rowOff>
    </xdr:from>
    <xdr:to>
      <xdr:col>11</xdr:col>
      <xdr:colOff>692840</xdr:colOff>
      <xdr:row>8</xdr:row>
      <xdr:rowOff>134179</xdr:rowOff>
    </xdr:to>
    <xdr:sp macro="" textlink="">
      <xdr:nvSpPr>
        <xdr:cNvPr id="9" name="Left Arrow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10322615" y="1971676"/>
          <a:ext cx="571500" cy="12465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152400</xdr:colOff>
      <xdr:row>10</xdr:row>
      <xdr:rowOff>76200</xdr:rowOff>
    </xdr:from>
    <xdr:to>
      <xdr:col>11</xdr:col>
      <xdr:colOff>723900</xdr:colOff>
      <xdr:row>10</xdr:row>
      <xdr:rowOff>200025</xdr:rowOff>
    </xdr:to>
    <xdr:sp macro="" textlink="">
      <xdr:nvSpPr>
        <xdr:cNvPr id="10" name="Left Arrow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10353675" y="253365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161925</xdr:colOff>
      <xdr:row>11</xdr:row>
      <xdr:rowOff>66675</xdr:rowOff>
    </xdr:from>
    <xdr:to>
      <xdr:col>11</xdr:col>
      <xdr:colOff>733425</xdr:colOff>
      <xdr:row>11</xdr:row>
      <xdr:rowOff>190500</xdr:rowOff>
    </xdr:to>
    <xdr:sp macro="" textlink="">
      <xdr:nvSpPr>
        <xdr:cNvPr id="11" name="Left Arrow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10363200" y="2771775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161925</xdr:colOff>
      <xdr:row>12</xdr:row>
      <xdr:rowOff>66675</xdr:rowOff>
    </xdr:from>
    <xdr:to>
      <xdr:col>11</xdr:col>
      <xdr:colOff>733425</xdr:colOff>
      <xdr:row>12</xdr:row>
      <xdr:rowOff>190500</xdr:rowOff>
    </xdr:to>
    <xdr:sp macro="" textlink="">
      <xdr:nvSpPr>
        <xdr:cNvPr id="12" name="Left Arrow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10363200" y="3019425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165100</xdr:colOff>
      <xdr:row>15</xdr:row>
      <xdr:rowOff>63500</xdr:rowOff>
    </xdr:from>
    <xdr:to>
      <xdr:col>11</xdr:col>
      <xdr:colOff>736600</xdr:colOff>
      <xdr:row>15</xdr:row>
      <xdr:rowOff>187325</xdr:rowOff>
    </xdr:to>
    <xdr:sp macro="" textlink="">
      <xdr:nvSpPr>
        <xdr:cNvPr id="13" name="Left Arrow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10366375" y="375920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165100</xdr:colOff>
      <xdr:row>14</xdr:row>
      <xdr:rowOff>63500</xdr:rowOff>
    </xdr:from>
    <xdr:to>
      <xdr:col>11</xdr:col>
      <xdr:colOff>736600</xdr:colOff>
      <xdr:row>14</xdr:row>
      <xdr:rowOff>187325</xdr:rowOff>
    </xdr:to>
    <xdr:sp macro="" textlink="">
      <xdr:nvSpPr>
        <xdr:cNvPr id="14" name="Left Arrow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10366375" y="351155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165100</xdr:colOff>
      <xdr:row>13</xdr:row>
      <xdr:rowOff>63500</xdr:rowOff>
    </xdr:from>
    <xdr:to>
      <xdr:col>11</xdr:col>
      <xdr:colOff>736600</xdr:colOff>
      <xdr:row>13</xdr:row>
      <xdr:rowOff>187325</xdr:rowOff>
    </xdr:to>
    <xdr:sp macro="" textlink="">
      <xdr:nvSpPr>
        <xdr:cNvPr id="15" name="Left Arrow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10366375" y="326390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165100</xdr:colOff>
      <xdr:row>16</xdr:row>
      <xdr:rowOff>63500</xdr:rowOff>
    </xdr:from>
    <xdr:to>
      <xdr:col>11</xdr:col>
      <xdr:colOff>736600</xdr:colOff>
      <xdr:row>16</xdr:row>
      <xdr:rowOff>187325</xdr:rowOff>
    </xdr:to>
    <xdr:sp macro="" textlink="">
      <xdr:nvSpPr>
        <xdr:cNvPr id="16" name="Left Arrow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10366375" y="400685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10</xdr:row>
      <xdr:rowOff>104775</xdr:rowOff>
    </xdr:from>
    <xdr:to>
      <xdr:col>11</xdr:col>
      <xdr:colOff>676275</xdr:colOff>
      <xdr:row>10</xdr:row>
      <xdr:rowOff>228600</xdr:rowOff>
    </xdr:to>
    <xdr:sp macro="" textlink="">
      <xdr:nvSpPr>
        <xdr:cNvPr id="4" name="Left Arrow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10306050" y="2562225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114300</xdr:colOff>
      <xdr:row>11</xdr:row>
      <xdr:rowOff>95250</xdr:rowOff>
    </xdr:from>
    <xdr:to>
      <xdr:col>11</xdr:col>
      <xdr:colOff>685800</xdr:colOff>
      <xdr:row>11</xdr:row>
      <xdr:rowOff>219075</xdr:rowOff>
    </xdr:to>
    <xdr:sp macro="" textlink="">
      <xdr:nvSpPr>
        <xdr:cNvPr id="5" name="Left Arrow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10315575" y="280035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114300</xdr:colOff>
      <xdr:row>12</xdr:row>
      <xdr:rowOff>95250</xdr:rowOff>
    </xdr:from>
    <xdr:to>
      <xdr:col>11</xdr:col>
      <xdr:colOff>685800</xdr:colOff>
      <xdr:row>12</xdr:row>
      <xdr:rowOff>219075</xdr:rowOff>
    </xdr:to>
    <xdr:sp macro="" textlink="">
      <xdr:nvSpPr>
        <xdr:cNvPr id="6" name="Left Arrow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10315575" y="304800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104775</xdr:colOff>
      <xdr:row>7</xdr:row>
      <xdr:rowOff>95250</xdr:rowOff>
    </xdr:from>
    <xdr:to>
      <xdr:col>11</xdr:col>
      <xdr:colOff>676275</xdr:colOff>
      <xdr:row>7</xdr:row>
      <xdr:rowOff>219075</xdr:rowOff>
    </xdr:to>
    <xdr:sp macro="" textlink="">
      <xdr:nvSpPr>
        <xdr:cNvPr id="7" name="Left Arrow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10306050" y="180975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114300</xdr:colOff>
      <xdr:row>8</xdr:row>
      <xdr:rowOff>85725</xdr:rowOff>
    </xdr:from>
    <xdr:to>
      <xdr:col>11</xdr:col>
      <xdr:colOff>685800</xdr:colOff>
      <xdr:row>8</xdr:row>
      <xdr:rowOff>209550</xdr:rowOff>
    </xdr:to>
    <xdr:sp macro="" textlink="">
      <xdr:nvSpPr>
        <xdr:cNvPr id="8" name="Left Arrow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10315575" y="2047875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114300</xdr:colOff>
      <xdr:row>9</xdr:row>
      <xdr:rowOff>85725</xdr:rowOff>
    </xdr:from>
    <xdr:to>
      <xdr:col>11</xdr:col>
      <xdr:colOff>685800</xdr:colOff>
      <xdr:row>9</xdr:row>
      <xdr:rowOff>209550</xdr:rowOff>
    </xdr:to>
    <xdr:sp macro="" textlink="">
      <xdr:nvSpPr>
        <xdr:cNvPr id="9" name="Left Arrow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10315575" y="2295525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114300</xdr:colOff>
      <xdr:row>13</xdr:row>
      <xdr:rowOff>76200</xdr:rowOff>
    </xdr:from>
    <xdr:to>
      <xdr:col>11</xdr:col>
      <xdr:colOff>685800</xdr:colOff>
      <xdr:row>13</xdr:row>
      <xdr:rowOff>200025</xdr:rowOff>
    </xdr:to>
    <xdr:sp macro="" textlink="">
      <xdr:nvSpPr>
        <xdr:cNvPr id="10" name="Left Arrow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10315575" y="327660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78441</xdr:colOff>
      <xdr:row>5</xdr:row>
      <xdr:rowOff>44823</xdr:rowOff>
    </xdr:from>
    <xdr:to>
      <xdr:col>11</xdr:col>
      <xdr:colOff>649941</xdr:colOff>
      <xdr:row>5</xdr:row>
      <xdr:rowOff>168648</xdr:rowOff>
    </xdr:to>
    <xdr:sp macro="" textlink="">
      <xdr:nvSpPr>
        <xdr:cNvPr id="11" name="Left Arrow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/>
      </xdr:nvSpPr>
      <xdr:spPr>
        <a:xfrm>
          <a:off x="10298206" y="1255058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89647</xdr:colOff>
      <xdr:row>6</xdr:row>
      <xdr:rowOff>44823</xdr:rowOff>
    </xdr:from>
    <xdr:to>
      <xdr:col>11</xdr:col>
      <xdr:colOff>661147</xdr:colOff>
      <xdr:row>6</xdr:row>
      <xdr:rowOff>168648</xdr:rowOff>
    </xdr:to>
    <xdr:sp macro="" textlink="">
      <xdr:nvSpPr>
        <xdr:cNvPr id="12" name="Left Arrow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/>
      </xdr:nvSpPr>
      <xdr:spPr>
        <a:xfrm>
          <a:off x="10309412" y="1501588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53069</xdr:colOff>
      <xdr:row>4</xdr:row>
      <xdr:rowOff>65314</xdr:rowOff>
    </xdr:from>
    <xdr:ext cx="1193346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A00-00001C000000}"/>
                </a:ext>
              </a:extLst>
            </xdr:cNvPr>
            <xdr:cNvSpPr txBox="1"/>
          </xdr:nvSpPr>
          <xdr:spPr>
            <a:xfrm>
              <a:off x="5491844" y="1284514"/>
              <a:ext cx="119334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vi-V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p>
                              <m:sSupPr>
                                <m:ctrlPr>
                                  <a:rPr lang="vi-V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vi-V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(</m:t>
                                </m:r>
                                <m:r>
                                  <a:rPr lang="vi-V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  <m:r>
                                  <a:rPr lang="vi-V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vi-V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vi-V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+(</m:t>
                            </m:r>
                            <m:r>
                              <a:rPr lang="vi-V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vi-V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vi-V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𝜋</m:t>
                            </m:r>
                            <m:r>
                              <a:rPr lang="vi-V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vi-V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5491844" y="1284514"/>
              <a:ext cx="119334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vi-V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〖〖 (𝑃)〗^2+(𝐷∗𝜋)〗^2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18</xdr:col>
      <xdr:colOff>570844</xdr:colOff>
      <xdr:row>6</xdr:row>
      <xdr:rowOff>40728</xdr:rowOff>
    </xdr:from>
    <xdr:ext cx="876300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A00-00001D000000}"/>
                </a:ext>
              </a:extLst>
            </xdr:cNvPr>
            <xdr:cNvSpPr txBox="1"/>
          </xdr:nvSpPr>
          <xdr:spPr>
            <a:xfrm>
              <a:off x="19883603" y="1525314"/>
              <a:ext cx="87630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vi-V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vi-V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  <m:r>
                          <a:rPr lang="vi-V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vi-V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</m:d>
                    <m:r>
                      <a:rPr lang="vi-V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vi-V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vi-V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</m:t>
                    </m:r>
                  </m:oMath>
                </m:oMathPara>
              </a14:m>
              <a:endParaRPr lang="en-US" sz="1400">
                <a:latin typeface="Arial (Body)"/>
              </a:endParaRPr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19883603" y="1525314"/>
              <a:ext cx="87630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vi-V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(𝐷−𝑑)+𝑑′</a:t>
              </a:r>
              <a:endParaRPr lang="en-US" sz="1400">
                <a:latin typeface="Arial (Body)"/>
              </a:endParaRPr>
            </a:p>
          </xdr:txBody>
        </xdr:sp>
      </mc:Fallback>
    </mc:AlternateContent>
    <xdr:clientData/>
  </xdr:oneCellAnchor>
  <xdr:oneCellAnchor>
    <xdr:from>
      <xdr:col>17</xdr:col>
      <xdr:colOff>418443</xdr:colOff>
      <xdr:row>3</xdr:row>
      <xdr:rowOff>33173</xdr:rowOff>
    </xdr:from>
    <xdr:ext cx="1681163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A00-00001E000000}"/>
                </a:ext>
              </a:extLst>
            </xdr:cNvPr>
            <xdr:cNvSpPr txBox="1"/>
          </xdr:nvSpPr>
          <xdr:spPr>
            <a:xfrm>
              <a:off x="19100581" y="755759"/>
              <a:ext cx="1681163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vi-V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p>
                              <m:sSupPr>
                                <m:ctrlPr>
                                  <a:rPr lang="vi-V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vi-V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(</m:t>
                                </m:r>
                                <m:r>
                                  <a:rPr lang="vi-V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  <m:r>
                                  <a:rPr lang="vi-V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vi-V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vi-V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+(</m:t>
                            </m:r>
                            <m:r>
                              <a:rPr lang="vi-V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  <m:r>
                              <a:rPr lang="vi-V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vi-V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𝜋</m:t>
                            </m:r>
                            <m:r>
                              <a:rPr lang="vi-V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vi-V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19100581" y="755759"/>
              <a:ext cx="1681163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vi-V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〖〖 (𝑃)〗^2+(𝑑∗𝜋)〗^2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17</xdr:col>
      <xdr:colOff>428580</xdr:colOff>
      <xdr:row>5</xdr:row>
      <xdr:rowOff>23649</xdr:rowOff>
    </xdr:from>
    <xdr:ext cx="1075713" cy="457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A00-00001F000000}"/>
                </a:ext>
              </a:extLst>
            </xdr:cNvPr>
            <xdr:cNvSpPr txBox="1"/>
          </xdr:nvSpPr>
          <xdr:spPr>
            <a:xfrm>
              <a:off x="19110718" y="1258615"/>
              <a:ext cx="1075713" cy="457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vi-V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  <m:r>
                          <a:rPr lang="vi-V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vi-V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d>
                          <m:dPr>
                            <m:ctrlPr>
                              <a:rPr lang="vi-V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vi-V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num>
                              <m:den>
                                <m:r>
                                  <a:rPr lang="vi-V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den>
                            </m:f>
                          </m:e>
                        </m:d>
                        <m:r>
                          <a:rPr lang="vi-V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9110718" y="1258615"/>
              <a:ext cx="1075713" cy="457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vi-V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𝐷−𝑑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vi-V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vi-V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𝑙)−1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18</xdr:col>
      <xdr:colOff>86522</xdr:colOff>
      <xdr:row>6</xdr:row>
      <xdr:rowOff>220717</xdr:rowOff>
    </xdr:from>
    <xdr:ext cx="876300" cy="3213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A00-000020000000}"/>
                </a:ext>
              </a:extLst>
            </xdr:cNvPr>
            <xdr:cNvSpPr txBox="1"/>
          </xdr:nvSpPr>
          <xdr:spPr>
            <a:xfrm>
              <a:off x="19399281" y="1705303"/>
              <a:ext cx="876300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vi-V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</m:t>
                    </m:r>
                    <m:r>
                      <a:rPr lang="vi-V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/(</m:t>
                    </m:r>
                    <m:f>
                      <m:fPr>
                        <m:ctrlPr>
                          <a:rPr lang="vi-V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vi-V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  <m:r>
                          <a:rPr lang="vi-V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vi-V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𝜋</m:t>
                        </m:r>
                        <m:r>
                          <a:rPr lang="vi-V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vi-V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360</m:t>
                        </m:r>
                        <m:r>
                          <a:rPr lang="vi-V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°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19399281" y="1705303"/>
              <a:ext cx="876300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vi-V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𝐿/((𝐷∗</a:t>
              </a:r>
              <a:r>
                <a:rPr lang="vi-V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𝜋)</a:t>
              </a:r>
              <a:r>
                <a:rPr lang="vi-V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)/(360</a:t>
              </a:r>
              <a:r>
                <a:rPr lang="vi-V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°</a:t>
              </a:r>
              <a:r>
                <a:rPr lang="vi-V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12</xdr:col>
      <xdr:colOff>2540000</xdr:colOff>
      <xdr:row>5</xdr:row>
      <xdr:rowOff>152400</xdr:rowOff>
    </xdr:from>
    <xdr:to>
      <xdr:col>14</xdr:col>
      <xdr:colOff>228600</xdr:colOff>
      <xdr:row>6</xdr:row>
      <xdr:rowOff>139700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 flipV="1">
          <a:off x="13576300" y="1409700"/>
          <a:ext cx="201930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495300</xdr:colOff>
      <xdr:row>8</xdr:row>
      <xdr:rowOff>139700</xdr:rowOff>
    </xdr:from>
    <xdr:to>
      <xdr:col>17</xdr:col>
      <xdr:colOff>0</xdr:colOff>
      <xdr:row>15</xdr:row>
      <xdr:rowOff>190500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CxnSpPr/>
      </xdr:nvCxnSpPr>
      <xdr:spPr>
        <a:xfrm flipV="1">
          <a:off x="17068800" y="2159000"/>
          <a:ext cx="1587500" cy="1828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8</xdr:row>
      <xdr:rowOff>19050</xdr:rowOff>
    </xdr:from>
    <xdr:to>
      <xdr:col>11</xdr:col>
      <xdr:colOff>714375</xdr:colOff>
      <xdr:row>8</xdr:row>
      <xdr:rowOff>142875</xdr:rowOff>
    </xdr:to>
    <xdr:sp macro="" textlink="">
      <xdr:nvSpPr>
        <xdr:cNvPr id="3" name="Left Arrow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10344150" y="198120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152400</xdr:colOff>
      <xdr:row>10</xdr:row>
      <xdr:rowOff>76200</xdr:rowOff>
    </xdr:from>
    <xdr:to>
      <xdr:col>11</xdr:col>
      <xdr:colOff>723900</xdr:colOff>
      <xdr:row>10</xdr:row>
      <xdr:rowOff>200025</xdr:rowOff>
    </xdr:to>
    <xdr:sp macro="" textlink="">
      <xdr:nvSpPr>
        <xdr:cNvPr id="4" name="Left Arrow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10353675" y="2533650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161925</xdr:colOff>
      <xdr:row>11</xdr:row>
      <xdr:rowOff>66675</xdr:rowOff>
    </xdr:from>
    <xdr:to>
      <xdr:col>11</xdr:col>
      <xdr:colOff>733425</xdr:colOff>
      <xdr:row>11</xdr:row>
      <xdr:rowOff>190500</xdr:rowOff>
    </xdr:to>
    <xdr:sp macro="" textlink="">
      <xdr:nvSpPr>
        <xdr:cNvPr id="5" name="Left Arrow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10363200" y="2771775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161925</xdr:colOff>
      <xdr:row>12</xdr:row>
      <xdr:rowOff>66675</xdr:rowOff>
    </xdr:from>
    <xdr:to>
      <xdr:col>11</xdr:col>
      <xdr:colOff>733425</xdr:colOff>
      <xdr:row>12</xdr:row>
      <xdr:rowOff>190500</xdr:rowOff>
    </xdr:to>
    <xdr:sp macro="" textlink="">
      <xdr:nvSpPr>
        <xdr:cNvPr id="6" name="Left Arrow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10363200" y="3019425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122464</xdr:colOff>
      <xdr:row>6</xdr:row>
      <xdr:rowOff>68036</xdr:rowOff>
    </xdr:from>
    <xdr:to>
      <xdr:col>11</xdr:col>
      <xdr:colOff>693964</xdr:colOff>
      <xdr:row>6</xdr:row>
      <xdr:rowOff>191861</xdr:rowOff>
    </xdr:to>
    <xdr:sp macro="" textlink="">
      <xdr:nvSpPr>
        <xdr:cNvPr id="7" name="Left Arrow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10368643" y="1537607"/>
          <a:ext cx="57150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81643</xdr:colOff>
      <xdr:row>2</xdr:row>
      <xdr:rowOff>81643</xdr:rowOff>
    </xdr:from>
    <xdr:to>
      <xdr:col>12</xdr:col>
      <xdr:colOff>2925536</xdr:colOff>
      <xdr:row>6</xdr:row>
      <xdr:rowOff>149679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CxnSpPr/>
      </xdr:nvCxnSpPr>
      <xdr:spPr>
        <a:xfrm flipH="1">
          <a:off x="9484179" y="571500"/>
          <a:ext cx="4531178" cy="1047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830035</xdr:colOff>
      <xdr:row>11</xdr:row>
      <xdr:rowOff>231322</xdr:rowOff>
    </xdr:from>
    <xdr:to>
      <xdr:col>6</xdr:col>
      <xdr:colOff>54429</xdr:colOff>
      <xdr:row>13</xdr:row>
      <xdr:rowOff>231322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5170714" y="2925536"/>
          <a:ext cx="911679" cy="4898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68036</xdr:colOff>
      <xdr:row>14</xdr:row>
      <xdr:rowOff>54429</xdr:rowOff>
    </xdr:from>
    <xdr:to>
      <xdr:col>8</xdr:col>
      <xdr:colOff>830036</xdr:colOff>
      <xdr:row>26</xdr:row>
      <xdr:rowOff>204107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CxnSpPr/>
      </xdr:nvCxnSpPr>
      <xdr:spPr>
        <a:xfrm flipH="1" flipV="1">
          <a:off x="6096000" y="3483429"/>
          <a:ext cx="2449286" cy="30888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721513</xdr:colOff>
      <xdr:row>4</xdr:row>
      <xdr:rowOff>32437</xdr:rowOff>
    </xdr:from>
    <xdr:to>
      <xdr:col>41</xdr:col>
      <xdr:colOff>95250</xdr:colOff>
      <xdr:row>14</xdr:row>
      <xdr:rowOff>2178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46942" y="1012151"/>
          <a:ext cx="3591951" cy="2416553"/>
        </a:xfrm>
        <a:prstGeom prst="rect">
          <a:avLst/>
        </a:prstGeom>
      </xdr:spPr>
    </xdr:pic>
    <xdr:clientData/>
  </xdr:twoCellAnchor>
  <xdr:twoCellAnchor>
    <xdr:from>
      <xdr:col>9</xdr:col>
      <xdr:colOff>56030</xdr:colOff>
      <xdr:row>17</xdr:row>
      <xdr:rowOff>145677</xdr:rowOff>
    </xdr:from>
    <xdr:to>
      <xdr:col>9</xdr:col>
      <xdr:colOff>616325</xdr:colOff>
      <xdr:row>23</xdr:row>
      <xdr:rowOff>67237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 flipH="1" flipV="1">
          <a:off x="8594912" y="4314265"/>
          <a:ext cx="560295" cy="1378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459443</xdr:colOff>
      <xdr:row>22</xdr:row>
      <xdr:rowOff>11205</xdr:rowOff>
    </xdr:from>
    <xdr:to>
      <xdr:col>30</xdr:col>
      <xdr:colOff>627530</xdr:colOff>
      <xdr:row>24</xdr:row>
      <xdr:rowOff>100853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CxnSpPr/>
      </xdr:nvCxnSpPr>
      <xdr:spPr>
        <a:xfrm flipH="1" flipV="1">
          <a:off x="18534531" y="5390029"/>
          <a:ext cx="168087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459443</xdr:colOff>
      <xdr:row>22</xdr:row>
      <xdr:rowOff>11205</xdr:rowOff>
    </xdr:from>
    <xdr:to>
      <xdr:col>19</xdr:col>
      <xdr:colOff>627530</xdr:colOff>
      <xdr:row>24</xdr:row>
      <xdr:rowOff>100853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CxnSpPr/>
      </xdr:nvCxnSpPr>
      <xdr:spPr>
        <a:xfrm flipH="1" flipV="1">
          <a:off x="18401079" y="5327887"/>
          <a:ext cx="168087" cy="5745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459443</xdr:colOff>
      <xdr:row>22</xdr:row>
      <xdr:rowOff>11205</xdr:rowOff>
    </xdr:from>
    <xdr:to>
      <xdr:col>41</xdr:col>
      <xdr:colOff>627530</xdr:colOff>
      <xdr:row>24</xdr:row>
      <xdr:rowOff>100853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CxnSpPr/>
      </xdr:nvCxnSpPr>
      <xdr:spPr>
        <a:xfrm flipH="1" flipV="1">
          <a:off x="28688079" y="5327887"/>
          <a:ext cx="168087" cy="5745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459443</xdr:colOff>
      <xdr:row>22</xdr:row>
      <xdr:rowOff>11205</xdr:rowOff>
    </xdr:from>
    <xdr:to>
      <xdr:col>52</xdr:col>
      <xdr:colOff>627530</xdr:colOff>
      <xdr:row>24</xdr:row>
      <xdr:rowOff>100853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CxnSpPr/>
      </xdr:nvCxnSpPr>
      <xdr:spPr>
        <a:xfrm flipH="1" flipV="1">
          <a:off x="39403086" y="5386026"/>
          <a:ext cx="168087" cy="5795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47</xdr:col>
      <xdr:colOff>805223</xdr:colOff>
      <xdr:row>3</xdr:row>
      <xdr:rowOff>124866</xdr:rowOff>
    </xdr:from>
    <xdr:to>
      <xdr:col>52</xdr:col>
      <xdr:colOff>268889</xdr:colOff>
      <xdr:row>14</xdr:row>
      <xdr:rowOff>167539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08047" y="842042"/>
          <a:ext cx="3665871" cy="2754496"/>
        </a:xfrm>
        <a:prstGeom prst="rect">
          <a:avLst/>
        </a:prstGeom>
      </xdr:spPr>
    </xdr:pic>
    <xdr:clientData/>
  </xdr:twoCellAnchor>
  <xdr:twoCellAnchor>
    <xdr:from>
      <xdr:col>63</xdr:col>
      <xdr:colOff>459443</xdr:colOff>
      <xdr:row>22</xdr:row>
      <xdr:rowOff>11205</xdr:rowOff>
    </xdr:from>
    <xdr:to>
      <xdr:col>63</xdr:col>
      <xdr:colOff>627530</xdr:colOff>
      <xdr:row>24</xdr:row>
      <xdr:rowOff>100853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CxnSpPr/>
      </xdr:nvCxnSpPr>
      <xdr:spPr>
        <a:xfrm flipH="1" flipV="1">
          <a:off x="49262079" y="5327887"/>
          <a:ext cx="168087" cy="5745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459443</xdr:colOff>
      <xdr:row>22</xdr:row>
      <xdr:rowOff>11205</xdr:rowOff>
    </xdr:from>
    <xdr:to>
      <xdr:col>74</xdr:col>
      <xdr:colOff>627530</xdr:colOff>
      <xdr:row>24</xdr:row>
      <xdr:rowOff>100853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CxnSpPr/>
      </xdr:nvCxnSpPr>
      <xdr:spPr>
        <a:xfrm flipH="1" flipV="1">
          <a:off x="70417767" y="5390029"/>
          <a:ext cx="168087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59</xdr:col>
      <xdr:colOff>228600</xdr:colOff>
      <xdr:row>3</xdr:row>
      <xdr:rowOff>57150</xdr:rowOff>
    </xdr:from>
    <xdr:to>
      <xdr:col>63</xdr:col>
      <xdr:colOff>9525</xdr:colOff>
      <xdr:row>14</xdr:row>
      <xdr:rowOff>142117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30850" y="781050"/>
          <a:ext cx="3133725" cy="2809116"/>
        </a:xfrm>
        <a:prstGeom prst="rect">
          <a:avLst/>
        </a:prstGeom>
      </xdr:spPr>
    </xdr:pic>
    <xdr:clientData/>
  </xdr:twoCellAnchor>
  <xdr:twoCellAnchor>
    <xdr:from>
      <xdr:col>63</xdr:col>
      <xdr:colOff>332817</xdr:colOff>
      <xdr:row>22</xdr:row>
      <xdr:rowOff>42581</xdr:rowOff>
    </xdr:from>
    <xdr:to>
      <xdr:col>63</xdr:col>
      <xdr:colOff>500904</xdr:colOff>
      <xdr:row>24</xdr:row>
      <xdr:rowOff>132229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C00-00002E000000}"/>
            </a:ext>
          </a:extLst>
        </xdr:cNvPr>
        <xdr:cNvCxnSpPr/>
      </xdr:nvCxnSpPr>
      <xdr:spPr>
        <a:xfrm flipH="1" flipV="1">
          <a:off x="59914493" y="5421405"/>
          <a:ext cx="168087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495710</xdr:colOff>
      <xdr:row>22</xdr:row>
      <xdr:rowOff>87202</xdr:rowOff>
    </xdr:from>
    <xdr:to>
      <xdr:col>15</xdr:col>
      <xdr:colOff>692728</xdr:colOff>
      <xdr:row>25</xdr:row>
      <xdr:rowOff>181332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C00-000030000000}"/>
            </a:ext>
          </a:extLst>
        </xdr:cNvPr>
        <xdr:cNvCxnSpPr/>
      </xdr:nvCxnSpPr>
      <xdr:spPr>
        <a:xfrm flipH="1" flipV="1">
          <a:off x="15112255" y="5403884"/>
          <a:ext cx="197018" cy="8214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736532</xdr:colOff>
      <xdr:row>23</xdr:row>
      <xdr:rowOff>11206</xdr:rowOff>
    </xdr:from>
    <xdr:to>
      <xdr:col>15</xdr:col>
      <xdr:colOff>669297</xdr:colOff>
      <xdr:row>25</xdr:row>
      <xdr:rowOff>212912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C00-000032000000}"/>
            </a:ext>
          </a:extLst>
        </xdr:cNvPr>
        <xdr:cNvCxnSpPr/>
      </xdr:nvCxnSpPr>
      <xdr:spPr>
        <a:xfrm flipH="1" flipV="1">
          <a:off x="10053714" y="5570342"/>
          <a:ext cx="5232128" cy="6866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33618</xdr:colOff>
      <xdr:row>3</xdr:row>
      <xdr:rowOff>71581</xdr:rowOff>
    </xdr:from>
    <xdr:to>
      <xdr:col>19</xdr:col>
      <xdr:colOff>224118</xdr:colOff>
      <xdr:row>14</xdr:row>
      <xdr:rowOff>207761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C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46942" y="788757"/>
          <a:ext cx="3552264" cy="2848003"/>
        </a:xfrm>
        <a:prstGeom prst="rect">
          <a:avLst/>
        </a:prstGeom>
      </xdr:spPr>
    </xdr:pic>
    <xdr:clientData/>
  </xdr:twoCellAnchor>
  <xdr:twoCellAnchor>
    <xdr:from>
      <xdr:col>19</xdr:col>
      <xdr:colOff>302559</xdr:colOff>
      <xdr:row>3</xdr:row>
      <xdr:rowOff>89647</xdr:rowOff>
    </xdr:from>
    <xdr:to>
      <xdr:col>21</xdr:col>
      <xdr:colOff>761999</xdr:colOff>
      <xdr:row>5</xdr:row>
      <xdr:rowOff>156883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18377647" y="806823"/>
          <a:ext cx="2140323" cy="5602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Tên</a:t>
          </a:r>
          <a:r>
            <a:rPr lang="en-US" sz="1400" baseline="0"/>
            <a:t> chi tiết: </a:t>
          </a:r>
          <a:r>
            <a:rPr lang="en-US" sz="1400" b="1" baseline="0"/>
            <a:t>Máng vít</a:t>
          </a:r>
          <a:endParaRPr lang="en-US" sz="1400" b="1"/>
        </a:p>
        <a:p>
          <a:pPr algn="l"/>
          <a:r>
            <a:rPr lang="en-US" sz="1400"/>
            <a:t>Khối</a:t>
          </a:r>
          <a:r>
            <a:rPr lang="en-US" sz="1400" baseline="0"/>
            <a:t> lượng:  </a:t>
          </a:r>
          <a:r>
            <a:rPr lang="en-US" sz="1200" b="1" baseline="0">
              <a:solidFill>
                <a:srgbClr val="FF0000"/>
              </a:solidFill>
            </a:rPr>
            <a:t>Fx07-M1</a:t>
          </a:r>
          <a:r>
            <a:rPr lang="en-US" sz="1200" baseline="0"/>
            <a:t>  </a:t>
          </a:r>
          <a:r>
            <a:rPr lang="en-US" sz="1400" baseline="0"/>
            <a:t>Kg</a:t>
          </a:r>
          <a:endParaRPr lang="en-US" sz="1400"/>
        </a:p>
      </xdr:txBody>
    </xdr:sp>
    <xdr:clientData/>
  </xdr:twoCellAnchor>
  <xdr:twoCellAnchor>
    <xdr:from>
      <xdr:col>30</xdr:col>
      <xdr:colOff>298077</xdr:colOff>
      <xdr:row>3</xdr:row>
      <xdr:rowOff>129989</xdr:rowOff>
    </xdr:from>
    <xdr:to>
      <xdr:col>32</xdr:col>
      <xdr:colOff>757517</xdr:colOff>
      <xdr:row>5</xdr:row>
      <xdr:rowOff>197225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/>
      </xdr:nvSpPr>
      <xdr:spPr>
        <a:xfrm>
          <a:off x="28749812" y="847165"/>
          <a:ext cx="2140323" cy="5602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Tên</a:t>
          </a:r>
          <a:r>
            <a:rPr lang="en-US" sz="1400" baseline="0"/>
            <a:t> chi tiết: </a:t>
          </a:r>
          <a:r>
            <a:rPr lang="en-US" sz="1400" b="1" baseline="0"/>
            <a:t>Đế động cơ</a:t>
          </a:r>
          <a:endParaRPr lang="en-US" sz="1400" b="1"/>
        </a:p>
        <a:p>
          <a:pPr algn="l"/>
          <a:r>
            <a:rPr lang="en-US" sz="1400"/>
            <a:t>Khối</a:t>
          </a:r>
          <a:r>
            <a:rPr lang="en-US" sz="1400" baseline="0"/>
            <a:t> lượng:  </a:t>
          </a:r>
          <a:r>
            <a:rPr lang="en-US" sz="1200" b="1" baseline="0">
              <a:solidFill>
                <a:srgbClr val="FF0000"/>
              </a:solidFill>
            </a:rPr>
            <a:t>Fx07-M2</a:t>
          </a:r>
          <a:r>
            <a:rPr lang="en-US" sz="1200" baseline="0"/>
            <a:t>  </a:t>
          </a:r>
          <a:r>
            <a:rPr lang="en-US" sz="1400" baseline="0"/>
            <a:t>Kg</a:t>
          </a:r>
          <a:endParaRPr lang="en-US" sz="1400"/>
        </a:p>
      </xdr:txBody>
    </xdr:sp>
    <xdr:clientData/>
  </xdr:twoCellAnchor>
  <xdr:twoCellAnchor>
    <xdr:from>
      <xdr:col>25</xdr:col>
      <xdr:colOff>717177</xdr:colOff>
      <xdr:row>33</xdr:row>
      <xdr:rowOff>44824</xdr:rowOff>
    </xdr:from>
    <xdr:to>
      <xdr:col>33</xdr:col>
      <xdr:colOff>481853</xdr:colOff>
      <xdr:row>34</xdr:row>
      <xdr:rowOff>0</xdr:rowOff>
    </xdr:to>
    <xdr:sp macro="" textlink="">
      <xdr:nvSpPr>
        <xdr:cNvPr id="15" name="Line Callout 3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/>
      </xdr:nvSpPr>
      <xdr:spPr>
        <a:xfrm>
          <a:off x="24966706" y="8023412"/>
          <a:ext cx="6488206" cy="190500"/>
        </a:xfrm>
        <a:prstGeom prst="borderCallout3">
          <a:avLst>
            <a:gd name="adj1" fmla="val 34540"/>
            <a:gd name="adj2" fmla="val -230"/>
            <a:gd name="adj3" fmla="val 60855"/>
            <a:gd name="adj4" fmla="val -11495"/>
            <a:gd name="adj5" fmla="val 373684"/>
            <a:gd name="adj6" fmla="val -12184"/>
            <a:gd name="adj7" fmla="val 597173"/>
            <a:gd name="adj8" fmla="val -8851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712695</xdr:colOff>
      <xdr:row>34</xdr:row>
      <xdr:rowOff>33617</xdr:rowOff>
    </xdr:from>
    <xdr:to>
      <xdr:col>33</xdr:col>
      <xdr:colOff>470647</xdr:colOff>
      <xdr:row>34</xdr:row>
      <xdr:rowOff>230841</xdr:rowOff>
    </xdr:to>
    <xdr:sp macro="" textlink="">
      <xdr:nvSpPr>
        <xdr:cNvPr id="35" name="Line Callout 3 34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SpPr/>
      </xdr:nvSpPr>
      <xdr:spPr>
        <a:xfrm>
          <a:off x="24962224" y="8247529"/>
          <a:ext cx="6481482" cy="197224"/>
        </a:xfrm>
        <a:prstGeom prst="borderCallout3">
          <a:avLst>
            <a:gd name="adj1" fmla="val 24013"/>
            <a:gd name="adj2" fmla="val 1667"/>
            <a:gd name="adj3" fmla="val 34540"/>
            <a:gd name="adj4" fmla="val -6494"/>
            <a:gd name="adj5" fmla="val 357895"/>
            <a:gd name="adj6" fmla="val -6322"/>
            <a:gd name="adj7" fmla="val 518226"/>
            <a:gd name="adj8" fmla="val 14598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697007</xdr:colOff>
      <xdr:row>35</xdr:row>
      <xdr:rowOff>24653</xdr:rowOff>
    </xdr:from>
    <xdr:to>
      <xdr:col>33</xdr:col>
      <xdr:colOff>472889</xdr:colOff>
      <xdr:row>36</xdr:row>
      <xdr:rowOff>2241</xdr:rowOff>
    </xdr:to>
    <xdr:sp macro="" textlink="">
      <xdr:nvSpPr>
        <xdr:cNvPr id="36" name="Line Callout 3 35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SpPr/>
      </xdr:nvSpPr>
      <xdr:spPr>
        <a:xfrm>
          <a:off x="24946536" y="8485094"/>
          <a:ext cx="6499412" cy="212912"/>
        </a:xfrm>
        <a:prstGeom prst="borderCallout3">
          <a:avLst>
            <a:gd name="adj1" fmla="val 97698"/>
            <a:gd name="adj2" fmla="val 115"/>
            <a:gd name="adj3" fmla="val 239802"/>
            <a:gd name="adj4" fmla="val 574"/>
            <a:gd name="adj5" fmla="val 347368"/>
            <a:gd name="adj6" fmla="val 29367"/>
            <a:gd name="adj7" fmla="val 391910"/>
            <a:gd name="adj8" fmla="val 4011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70</xdr:col>
      <xdr:colOff>347380</xdr:colOff>
      <xdr:row>3</xdr:row>
      <xdr:rowOff>235322</xdr:rowOff>
    </xdr:from>
    <xdr:to>
      <xdr:col>73</xdr:col>
      <xdr:colOff>784411</xdr:colOff>
      <xdr:row>14</xdr:row>
      <xdr:rowOff>103324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943939" y="952498"/>
          <a:ext cx="2958354" cy="2579825"/>
        </a:xfrm>
        <a:prstGeom prst="rect">
          <a:avLst/>
        </a:prstGeom>
      </xdr:spPr>
    </xdr:pic>
    <xdr:clientData/>
  </xdr:twoCellAnchor>
  <xdr:twoCellAnchor>
    <xdr:from>
      <xdr:col>9</xdr:col>
      <xdr:colOff>392204</xdr:colOff>
      <xdr:row>13</xdr:row>
      <xdr:rowOff>235322</xdr:rowOff>
    </xdr:from>
    <xdr:to>
      <xdr:col>9</xdr:col>
      <xdr:colOff>672352</xdr:colOff>
      <xdr:row>16</xdr:row>
      <xdr:rowOff>235323</xdr:rowOff>
    </xdr:to>
    <xdr:sp macro="" textlink="">
      <xdr:nvSpPr>
        <xdr:cNvPr id="17" name="Left Brace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/>
      </xdr:nvSpPr>
      <xdr:spPr>
        <a:xfrm flipH="1">
          <a:off x="8931086" y="3417793"/>
          <a:ext cx="280148" cy="73958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526675</xdr:colOff>
      <xdr:row>8</xdr:row>
      <xdr:rowOff>56029</xdr:rowOff>
    </xdr:from>
    <xdr:to>
      <xdr:col>9</xdr:col>
      <xdr:colOff>705968</xdr:colOff>
      <xdr:row>8</xdr:row>
      <xdr:rowOff>224117</xdr:rowOff>
    </xdr:to>
    <xdr:sp macro="" textlink="">
      <xdr:nvSpPr>
        <xdr:cNvPr id="38" name="Left Brace 37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SpPr/>
      </xdr:nvSpPr>
      <xdr:spPr>
        <a:xfrm flipH="1">
          <a:off x="9065557" y="2005853"/>
          <a:ext cx="179293" cy="168088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672352</xdr:colOff>
      <xdr:row>15</xdr:row>
      <xdr:rowOff>112059</xdr:rowOff>
    </xdr:from>
    <xdr:to>
      <xdr:col>11</xdr:col>
      <xdr:colOff>504264</xdr:colOff>
      <xdr:row>28</xdr:row>
      <xdr:rowOff>212912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>
          <a:endCxn id="17" idx="1"/>
        </xdr:cNvCxnSpPr>
      </xdr:nvCxnSpPr>
      <xdr:spPr>
        <a:xfrm flipH="1" flipV="1">
          <a:off x="9211234" y="3787588"/>
          <a:ext cx="1512795" cy="32609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705968</xdr:colOff>
      <xdr:row>8</xdr:row>
      <xdr:rowOff>140073</xdr:rowOff>
    </xdr:from>
    <xdr:to>
      <xdr:col>11</xdr:col>
      <xdr:colOff>526676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CxnSpPr>
          <a:endCxn id="38" idx="1"/>
        </xdr:cNvCxnSpPr>
      </xdr:nvCxnSpPr>
      <xdr:spPr>
        <a:xfrm flipH="1" flipV="1">
          <a:off x="9244850" y="2089897"/>
          <a:ext cx="1501591" cy="49810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571500</xdr:colOff>
      <xdr:row>22</xdr:row>
      <xdr:rowOff>56029</xdr:rowOff>
    </xdr:from>
    <xdr:to>
      <xdr:col>85</xdr:col>
      <xdr:colOff>739587</xdr:colOff>
      <xdr:row>24</xdr:row>
      <xdr:rowOff>145677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C00-00002C000000}"/>
            </a:ext>
          </a:extLst>
        </xdr:cNvPr>
        <xdr:cNvCxnSpPr/>
      </xdr:nvCxnSpPr>
      <xdr:spPr>
        <a:xfrm flipH="1" flipV="1">
          <a:off x="80906471" y="5434853"/>
          <a:ext cx="168087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271184</xdr:colOff>
      <xdr:row>3</xdr:row>
      <xdr:rowOff>147918</xdr:rowOff>
    </xdr:from>
    <xdr:to>
      <xdr:col>43</xdr:col>
      <xdr:colOff>730624</xdr:colOff>
      <xdr:row>5</xdr:row>
      <xdr:rowOff>215154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C00-00002F000000}"/>
            </a:ext>
          </a:extLst>
        </xdr:cNvPr>
        <xdr:cNvSpPr/>
      </xdr:nvSpPr>
      <xdr:spPr>
        <a:xfrm>
          <a:off x="39099566" y="865094"/>
          <a:ext cx="2140323" cy="5602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Tên</a:t>
          </a:r>
          <a:r>
            <a:rPr lang="en-US" sz="1400" baseline="0"/>
            <a:t> chi tiết: </a:t>
          </a:r>
          <a:r>
            <a:rPr lang="en-US" sz="1400" b="1" baseline="0"/>
            <a:t>Trục vít</a:t>
          </a:r>
          <a:endParaRPr lang="en-US" sz="1400" b="1"/>
        </a:p>
        <a:p>
          <a:pPr algn="l"/>
          <a:r>
            <a:rPr lang="en-US" sz="1400"/>
            <a:t>Khối</a:t>
          </a:r>
          <a:r>
            <a:rPr lang="en-US" sz="1400" baseline="0"/>
            <a:t> lượng:  </a:t>
          </a:r>
          <a:r>
            <a:rPr lang="en-US" sz="1200" b="1" baseline="0">
              <a:solidFill>
                <a:srgbClr val="FF0000"/>
              </a:solidFill>
            </a:rPr>
            <a:t>Fx07-M3</a:t>
          </a:r>
          <a:r>
            <a:rPr lang="en-US" sz="1200" baseline="0"/>
            <a:t>  </a:t>
          </a:r>
          <a:r>
            <a:rPr lang="en-US" sz="1400" baseline="0"/>
            <a:t>Kg</a:t>
          </a:r>
          <a:endParaRPr lang="en-US" sz="1400"/>
        </a:p>
      </xdr:txBody>
    </xdr:sp>
    <xdr:clientData/>
  </xdr:twoCellAnchor>
  <xdr:twoCellAnchor>
    <xdr:from>
      <xdr:col>52</xdr:col>
      <xdr:colOff>336178</xdr:colOff>
      <xdr:row>32</xdr:row>
      <xdr:rowOff>123265</xdr:rowOff>
    </xdr:from>
    <xdr:to>
      <xdr:col>53</xdr:col>
      <xdr:colOff>0</xdr:colOff>
      <xdr:row>32</xdr:row>
      <xdr:rowOff>134472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CxnSpPr/>
      </xdr:nvCxnSpPr>
      <xdr:spPr>
        <a:xfrm flipH="1">
          <a:off x="49541207" y="7844118"/>
          <a:ext cx="504264" cy="112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342902</xdr:colOff>
      <xdr:row>33</xdr:row>
      <xdr:rowOff>107578</xdr:rowOff>
    </xdr:from>
    <xdr:to>
      <xdr:col>53</xdr:col>
      <xdr:colOff>6724</xdr:colOff>
      <xdr:row>33</xdr:row>
      <xdr:rowOff>118785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C00-000031000000}"/>
            </a:ext>
          </a:extLst>
        </xdr:cNvPr>
        <xdr:cNvCxnSpPr/>
      </xdr:nvCxnSpPr>
      <xdr:spPr>
        <a:xfrm flipH="1">
          <a:off x="49547931" y="8063754"/>
          <a:ext cx="504264" cy="112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356349</xdr:colOff>
      <xdr:row>3</xdr:row>
      <xdr:rowOff>143435</xdr:rowOff>
    </xdr:from>
    <xdr:to>
      <xdr:col>54</xdr:col>
      <xdr:colOff>815789</xdr:colOff>
      <xdr:row>5</xdr:row>
      <xdr:rowOff>210671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C00-000033000000}"/>
            </a:ext>
          </a:extLst>
        </xdr:cNvPr>
        <xdr:cNvSpPr/>
      </xdr:nvSpPr>
      <xdr:spPr>
        <a:xfrm>
          <a:off x="49561378" y="860611"/>
          <a:ext cx="2140323" cy="5602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Tên</a:t>
          </a:r>
          <a:r>
            <a:rPr lang="en-US" sz="1400" baseline="0"/>
            <a:t> chi tiết: </a:t>
          </a:r>
          <a:r>
            <a:rPr lang="en-US" sz="1400" b="1" baseline="0"/>
            <a:t>Cánh vít</a:t>
          </a:r>
          <a:endParaRPr lang="en-US" sz="1400" b="1"/>
        </a:p>
        <a:p>
          <a:pPr algn="l"/>
          <a:r>
            <a:rPr lang="en-US" sz="1400"/>
            <a:t>Khối</a:t>
          </a:r>
          <a:r>
            <a:rPr lang="en-US" sz="1400" baseline="0"/>
            <a:t> lượng:  </a:t>
          </a:r>
          <a:r>
            <a:rPr lang="en-US" sz="1200" b="1" baseline="0">
              <a:solidFill>
                <a:srgbClr val="FF0000"/>
              </a:solidFill>
            </a:rPr>
            <a:t>Fx07-M4</a:t>
          </a:r>
          <a:r>
            <a:rPr lang="en-US" sz="1200" baseline="0"/>
            <a:t> </a:t>
          </a:r>
          <a:r>
            <a:rPr lang="en-US" sz="1400" baseline="0"/>
            <a:t>Kg</a:t>
          </a:r>
          <a:endParaRPr lang="en-US" sz="1400"/>
        </a:p>
      </xdr:txBody>
    </xdr:sp>
    <xdr:clientData/>
  </xdr:twoCellAnchor>
  <xdr:twoCellAnchor>
    <xdr:from>
      <xdr:col>63</xdr:col>
      <xdr:colOff>318249</xdr:colOff>
      <xdr:row>3</xdr:row>
      <xdr:rowOff>150158</xdr:rowOff>
    </xdr:from>
    <xdr:to>
      <xdr:col>65</xdr:col>
      <xdr:colOff>777689</xdr:colOff>
      <xdr:row>5</xdr:row>
      <xdr:rowOff>217394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C00-000035000000}"/>
            </a:ext>
          </a:extLst>
        </xdr:cNvPr>
        <xdr:cNvSpPr/>
      </xdr:nvSpPr>
      <xdr:spPr>
        <a:xfrm>
          <a:off x="59899925" y="867334"/>
          <a:ext cx="2140323" cy="5602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Tên</a:t>
          </a:r>
          <a:r>
            <a:rPr lang="en-US" sz="1400" baseline="0"/>
            <a:t> chi tiết: </a:t>
          </a:r>
          <a:r>
            <a:rPr lang="en-US" sz="1400" b="1" baseline="0"/>
            <a:t>Bích rỗng</a:t>
          </a:r>
          <a:endParaRPr lang="en-US" sz="1400" b="1"/>
        </a:p>
        <a:p>
          <a:pPr algn="l"/>
          <a:r>
            <a:rPr lang="en-US" sz="1400"/>
            <a:t>Khối</a:t>
          </a:r>
          <a:r>
            <a:rPr lang="en-US" sz="1400" baseline="0"/>
            <a:t> lượng:  </a:t>
          </a:r>
          <a:r>
            <a:rPr lang="en-US" sz="1200" b="1" baseline="0">
              <a:solidFill>
                <a:srgbClr val="FF0000"/>
              </a:solidFill>
            </a:rPr>
            <a:t>Fx07-M5</a:t>
          </a:r>
          <a:r>
            <a:rPr lang="en-US" sz="1200" baseline="0"/>
            <a:t> </a:t>
          </a:r>
          <a:r>
            <a:rPr lang="en-US" sz="1400" baseline="0"/>
            <a:t>Kg</a:t>
          </a:r>
          <a:endParaRPr lang="en-US" sz="1400"/>
        </a:p>
      </xdr:txBody>
    </xdr:sp>
    <xdr:clientData/>
  </xdr:twoCellAnchor>
  <xdr:twoCellAnchor>
    <xdr:from>
      <xdr:col>74</xdr:col>
      <xdr:colOff>235324</xdr:colOff>
      <xdr:row>3</xdr:row>
      <xdr:rowOff>156881</xdr:rowOff>
    </xdr:from>
    <xdr:to>
      <xdr:col>76</xdr:col>
      <xdr:colOff>694765</xdr:colOff>
      <xdr:row>5</xdr:row>
      <xdr:rowOff>224117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C00-000037000000}"/>
            </a:ext>
          </a:extLst>
        </xdr:cNvPr>
        <xdr:cNvSpPr/>
      </xdr:nvSpPr>
      <xdr:spPr>
        <a:xfrm>
          <a:off x="70193648" y="874057"/>
          <a:ext cx="2140323" cy="5602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Tên</a:t>
          </a:r>
          <a:r>
            <a:rPr lang="en-US" sz="1400" baseline="0"/>
            <a:t> chi tiết: </a:t>
          </a:r>
          <a:r>
            <a:rPr lang="en-US" sz="1400" b="1" baseline="0"/>
            <a:t>Bích bịt</a:t>
          </a:r>
          <a:endParaRPr lang="en-US" sz="1400" b="1"/>
        </a:p>
        <a:p>
          <a:pPr algn="l"/>
          <a:r>
            <a:rPr lang="en-US" sz="1400"/>
            <a:t>Khối</a:t>
          </a:r>
          <a:r>
            <a:rPr lang="en-US" sz="1400" baseline="0"/>
            <a:t> lượng:  </a:t>
          </a:r>
          <a:r>
            <a:rPr lang="en-US" sz="1200" b="1" baseline="0">
              <a:solidFill>
                <a:srgbClr val="FF0000"/>
              </a:solidFill>
            </a:rPr>
            <a:t>Fx07-M6</a:t>
          </a:r>
          <a:r>
            <a:rPr lang="en-US" sz="1200" baseline="0"/>
            <a:t> </a:t>
          </a:r>
          <a:r>
            <a:rPr lang="en-US" sz="1400" baseline="0"/>
            <a:t>Kg</a:t>
          </a:r>
          <a:endParaRPr lang="en-US" sz="1400"/>
        </a:p>
      </xdr:txBody>
    </xdr:sp>
    <xdr:clientData/>
  </xdr:twoCellAnchor>
  <xdr:twoCellAnchor>
    <xdr:from>
      <xdr:col>85</xdr:col>
      <xdr:colOff>197224</xdr:colOff>
      <xdr:row>3</xdr:row>
      <xdr:rowOff>163605</xdr:rowOff>
    </xdr:from>
    <xdr:to>
      <xdr:col>87</xdr:col>
      <xdr:colOff>656665</xdr:colOff>
      <xdr:row>5</xdr:row>
      <xdr:rowOff>230841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C00-000038000000}"/>
            </a:ext>
          </a:extLst>
        </xdr:cNvPr>
        <xdr:cNvSpPr/>
      </xdr:nvSpPr>
      <xdr:spPr>
        <a:xfrm>
          <a:off x="80532195" y="880781"/>
          <a:ext cx="2140323" cy="5602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Tên</a:t>
          </a:r>
          <a:r>
            <a:rPr lang="en-US" sz="1400" baseline="0"/>
            <a:t> chi tiết: </a:t>
          </a:r>
          <a:r>
            <a:rPr lang="en-US" sz="1400" b="1" baseline="0"/>
            <a:t>Nắp chắn</a:t>
          </a:r>
          <a:endParaRPr lang="en-US" sz="1400" b="1"/>
        </a:p>
        <a:p>
          <a:pPr algn="l"/>
          <a:r>
            <a:rPr lang="en-US" sz="1400"/>
            <a:t>Khối</a:t>
          </a:r>
          <a:r>
            <a:rPr lang="en-US" sz="1400" baseline="0"/>
            <a:t> lượng:  </a:t>
          </a:r>
          <a:r>
            <a:rPr lang="en-US" sz="1200" b="1" baseline="0">
              <a:solidFill>
                <a:srgbClr val="FF0000"/>
              </a:solidFill>
            </a:rPr>
            <a:t>Fx07-M7</a:t>
          </a:r>
          <a:r>
            <a:rPr lang="en-US" sz="1200" baseline="0"/>
            <a:t> </a:t>
          </a:r>
          <a:r>
            <a:rPr lang="en-US" sz="1400" baseline="0"/>
            <a:t>Kg</a:t>
          </a:r>
          <a:endParaRPr lang="en-US" sz="1400"/>
        </a:p>
      </xdr:txBody>
    </xdr:sp>
    <xdr:clientData/>
  </xdr:twoCellAnchor>
  <xdr:twoCellAnchor editAs="oneCell">
    <xdr:from>
      <xdr:col>81</xdr:col>
      <xdr:colOff>8283</xdr:colOff>
      <xdr:row>3</xdr:row>
      <xdr:rowOff>248128</xdr:rowOff>
    </xdr:from>
    <xdr:to>
      <xdr:col>85</xdr:col>
      <xdr:colOff>1</xdr:colOff>
      <xdr:row>14</xdr:row>
      <xdr:rowOff>66777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696957" y="952150"/>
          <a:ext cx="3337892" cy="2551910"/>
        </a:xfrm>
        <a:prstGeom prst="rect">
          <a:avLst/>
        </a:prstGeom>
      </xdr:spPr>
    </xdr:pic>
    <xdr:clientData/>
  </xdr:twoCellAnchor>
  <xdr:twoCellAnchor editAs="oneCell">
    <xdr:from>
      <xdr:col>24</xdr:col>
      <xdr:colOff>353285</xdr:colOff>
      <xdr:row>6</xdr:row>
      <xdr:rowOff>27214</xdr:rowOff>
    </xdr:from>
    <xdr:to>
      <xdr:col>31</xdr:col>
      <xdr:colOff>745753</xdr:colOff>
      <xdr:row>14</xdr:row>
      <xdr:rowOff>190499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C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825606" y="1469571"/>
          <a:ext cx="6297968" cy="2122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12"/>
  <sheetViews>
    <sheetView zoomScale="160" zoomScaleNormal="160" workbookViewId="0">
      <selection activeCell="F15" sqref="F15"/>
    </sheetView>
  </sheetViews>
  <sheetFormatPr defaultColWidth="8.83203125" defaultRowHeight="18" x14ac:dyDescent="0.35"/>
  <cols>
    <col min="1" max="1" width="5.08203125" style="1" customWidth="1"/>
    <col min="2" max="2" width="8.83203125" style="1"/>
    <col min="3" max="3" width="12.08203125" style="1" customWidth="1"/>
    <col min="4" max="4" width="8.83203125" style="1"/>
    <col min="5" max="5" width="13.6640625" style="1" bestFit="1" customWidth="1"/>
    <col min="6" max="16384" width="8.83203125" style="1"/>
  </cols>
  <sheetData>
    <row r="1" spans="3:6" x14ac:dyDescent="0.35">
      <c r="C1" s="1" t="s">
        <v>31</v>
      </c>
    </row>
    <row r="2" spans="3:6" x14ac:dyDescent="0.35">
      <c r="C2" s="1" t="s">
        <v>6</v>
      </c>
      <c r="D2" s="1" t="s">
        <v>13</v>
      </c>
      <c r="E2" s="1">
        <v>21</v>
      </c>
      <c r="F2" s="1" t="s">
        <v>34</v>
      </c>
    </row>
    <row r="3" spans="3:6" x14ac:dyDescent="0.35">
      <c r="C3" s="1" t="s">
        <v>26</v>
      </c>
      <c r="E3" s="1">
        <v>0</v>
      </c>
      <c r="F3" s="1" t="s">
        <v>33</v>
      </c>
    </row>
    <row r="4" spans="3:6" x14ac:dyDescent="0.35">
      <c r="C4" s="1" t="s">
        <v>27</v>
      </c>
      <c r="D4" s="1" t="s">
        <v>24</v>
      </c>
      <c r="E4" s="1" t="e">
        <f>#REF!/1000</f>
        <v>#REF!</v>
      </c>
      <c r="F4" s="1" t="s">
        <v>28</v>
      </c>
    </row>
    <row r="5" spans="3:6" x14ac:dyDescent="0.35">
      <c r="C5" s="1" t="s">
        <v>29</v>
      </c>
      <c r="D5" s="1" t="s">
        <v>30</v>
      </c>
      <c r="E5" s="1">
        <v>2.5</v>
      </c>
    </row>
    <row r="6" spans="3:6" x14ac:dyDescent="0.35">
      <c r="C6" s="1" t="s">
        <v>14</v>
      </c>
      <c r="D6" s="1" t="s">
        <v>37</v>
      </c>
      <c r="E6" s="1">
        <v>101</v>
      </c>
      <c r="F6" s="1" t="s">
        <v>16</v>
      </c>
    </row>
    <row r="7" spans="3:6" x14ac:dyDescent="0.35">
      <c r="C7" s="1" t="s">
        <v>32</v>
      </c>
      <c r="E7" s="1">
        <f>SIN(RADIANS(E3))*E2</f>
        <v>0</v>
      </c>
    </row>
    <row r="8" spans="3:6" ht="18.75" customHeight="1" x14ac:dyDescent="0.35">
      <c r="C8" s="1" t="s">
        <v>42</v>
      </c>
      <c r="E8" s="3" t="e">
        <f>(E4*E7)/360+E5*E4*E2/360</f>
        <v>#REF!</v>
      </c>
    </row>
    <row r="9" spans="3:6" ht="18.75" customHeight="1" x14ac:dyDescent="0.35">
      <c r="C9" s="1" t="s">
        <v>42</v>
      </c>
      <c r="E9" s="3" t="e">
        <f>E4*E2/360*(E5+SIN(RADIANS(E3)))</f>
        <v>#REF!</v>
      </c>
    </row>
    <row r="10" spans="3:6" x14ac:dyDescent="0.35">
      <c r="C10" s="1" t="s">
        <v>35</v>
      </c>
      <c r="E10" s="1" t="e">
        <f>9.55*10^6*E8/E6</f>
        <v>#REF!</v>
      </c>
      <c r="F10" s="1" t="s">
        <v>38</v>
      </c>
    </row>
    <row r="11" spans="3:6" x14ac:dyDescent="0.35">
      <c r="C11" s="1" t="s">
        <v>39</v>
      </c>
      <c r="E11" s="2">
        <f>10^7</f>
        <v>10000000</v>
      </c>
      <c r="F11" s="1" t="s">
        <v>38</v>
      </c>
    </row>
    <row r="12" spans="3:6" x14ac:dyDescent="0.35">
      <c r="C12" s="1" t="s">
        <v>40</v>
      </c>
      <c r="E12" s="1" t="s">
        <v>41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27"/>
  <sheetViews>
    <sheetView zoomScale="75" zoomScaleNormal="75" workbookViewId="0">
      <selection activeCell="N47" sqref="N47"/>
    </sheetView>
  </sheetViews>
  <sheetFormatPr defaultColWidth="8.83203125" defaultRowHeight="17.399999999999999" x14ac:dyDescent="0.3"/>
  <cols>
    <col min="1" max="1" width="7.1640625" style="27" customWidth="1"/>
    <col min="2" max="2" width="20.6640625" style="27" customWidth="1"/>
    <col min="3" max="17" width="8.83203125" style="27"/>
    <col min="18" max="19" width="12.83203125" style="27" customWidth="1"/>
    <col min="20" max="20" width="15.9140625" style="27" customWidth="1"/>
    <col min="21" max="22" width="12.83203125" style="27" customWidth="1"/>
    <col min="23" max="16384" width="8.83203125" style="27"/>
  </cols>
  <sheetData>
    <row r="1" spans="1:22" x14ac:dyDescent="0.3">
      <c r="B1" s="232"/>
      <c r="C1" s="208" t="s">
        <v>123</v>
      </c>
      <c r="D1" s="208"/>
      <c r="E1" s="208"/>
      <c r="F1" s="208"/>
      <c r="G1" s="208"/>
      <c r="H1" s="208"/>
      <c r="I1" s="208"/>
      <c r="J1" s="208"/>
      <c r="K1" s="209"/>
    </row>
    <row r="2" spans="1:22" x14ac:dyDescent="0.3">
      <c r="B2" s="233"/>
      <c r="C2" s="210"/>
      <c r="D2" s="210"/>
      <c r="E2" s="210"/>
      <c r="F2" s="210"/>
      <c r="G2" s="210"/>
      <c r="H2" s="210"/>
      <c r="I2" s="210"/>
      <c r="J2" s="210"/>
      <c r="K2" s="211"/>
    </row>
    <row r="3" spans="1:22" ht="18" thickBot="1" x14ac:dyDescent="0.35">
      <c r="B3" s="234"/>
      <c r="C3" s="212"/>
      <c r="D3" s="212"/>
      <c r="E3" s="212"/>
      <c r="F3" s="212"/>
      <c r="G3" s="212"/>
      <c r="H3" s="212"/>
      <c r="I3" s="212"/>
      <c r="J3" s="212"/>
      <c r="K3" s="213"/>
    </row>
    <row r="4" spans="1:22" ht="20.100000000000001" customHeight="1" thickBot="1" x14ac:dyDescent="0.5">
      <c r="A4" s="27" t="s">
        <v>134</v>
      </c>
      <c r="B4" s="29" t="s">
        <v>135</v>
      </c>
      <c r="C4" s="30"/>
      <c r="D4" s="31"/>
      <c r="E4" s="238"/>
      <c r="F4" s="238"/>
      <c r="G4" s="32"/>
      <c r="H4" s="238"/>
      <c r="I4" s="238"/>
      <c r="J4" s="238"/>
      <c r="K4" s="33"/>
    </row>
    <row r="5" spans="1:22" ht="20.100000000000001" customHeight="1" thickBot="1" x14ac:dyDescent="0.35">
      <c r="A5" s="27" t="s">
        <v>124</v>
      </c>
      <c r="B5" s="144" t="s">
        <v>85</v>
      </c>
      <c r="K5" s="36"/>
    </row>
    <row r="6" spans="1:22" ht="20.100000000000001" customHeight="1" x14ac:dyDescent="0.3">
      <c r="A6" s="27" t="s">
        <v>125</v>
      </c>
      <c r="B6" s="144" t="s">
        <v>11</v>
      </c>
      <c r="D6" s="217" t="s">
        <v>47</v>
      </c>
      <c r="E6" s="217"/>
      <c r="F6" s="217"/>
      <c r="G6" s="68" t="s">
        <v>0</v>
      </c>
      <c r="H6" s="237" t="s">
        <v>478</v>
      </c>
      <c r="I6" s="237"/>
      <c r="J6" s="237"/>
      <c r="K6" s="36"/>
      <c r="M6" s="27" t="s">
        <v>137</v>
      </c>
      <c r="Q6" s="219" t="s">
        <v>179</v>
      </c>
      <c r="R6" s="220"/>
      <c r="S6" s="220"/>
      <c r="T6" s="220"/>
      <c r="U6" s="220"/>
      <c r="V6" s="221"/>
    </row>
    <row r="7" spans="1:22" ht="20.100000000000001" customHeight="1" thickBot="1" x14ac:dyDescent="0.35">
      <c r="A7" s="27" t="s">
        <v>126</v>
      </c>
      <c r="B7" s="39" t="s">
        <v>117</v>
      </c>
      <c r="D7" s="239" t="s">
        <v>158</v>
      </c>
      <c r="E7" s="239"/>
      <c r="F7" s="239"/>
      <c r="G7" s="145" t="s">
        <v>1</v>
      </c>
      <c r="H7" s="225" t="s">
        <v>209</v>
      </c>
      <c r="I7" s="226"/>
      <c r="J7" s="228"/>
      <c r="K7" s="36"/>
      <c r="L7" s="252" t="s">
        <v>169</v>
      </c>
      <c r="M7" s="229"/>
      <c r="N7" s="229"/>
      <c r="Q7" s="246" t="s">
        <v>171</v>
      </c>
      <c r="R7" s="281" t="s">
        <v>170</v>
      </c>
      <c r="S7" s="282"/>
      <c r="T7" s="282"/>
      <c r="U7" s="282"/>
      <c r="V7" s="283"/>
    </row>
    <row r="8" spans="1:22" ht="20.100000000000001" customHeight="1" x14ac:dyDescent="0.3">
      <c r="A8" s="27" t="s">
        <v>127</v>
      </c>
      <c r="B8" s="146" t="s">
        <v>116</v>
      </c>
      <c r="D8" s="239"/>
      <c r="E8" s="239"/>
      <c r="F8" s="239"/>
      <c r="G8" s="145" t="s">
        <v>2</v>
      </c>
      <c r="H8" s="225" t="s">
        <v>210</v>
      </c>
      <c r="I8" s="226"/>
      <c r="J8" s="228"/>
      <c r="K8" s="36"/>
      <c r="L8" s="252"/>
      <c r="M8" s="229"/>
      <c r="N8" s="229"/>
      <c r="Q8" s="247"/>
      <c r="R8" s="147"/>
      <c r="S8" s="148" t="s">
        <v>209</v>
      </c>
      <c r="T8" s="148" t="s">
        <v>210</v>
      </c>
      <c r="U8" s="148" t="s">
        <v>211</v>
      </c>
      <c r="V8" s="149" t="s">
        <v>212</v>
      </c>
    </row>
    <row r="9" spans="1:22" ht="20.100000000000001" customHeight="1" x14ac:dyDescent="0.3">
      <c r="A9" s="27" t="s">
        <v>128</v>
      </c>
      <c r="B9" s="39" t="s">
        <v>119</v>
      </c>
      <c r="D9" s="239" t="s">
        <v>159</v>
      </c>
      <c r="E9" s="239"/>
      <c r="F9" s="239"/>
      <c r="G9" s="145" t="s">
        <v>9</v>
      </c>
      <c r="H9" s="225" t="s">
        <v>211</v>
      </c>
      <c r="I9" s="226"/>
      <c r="J9" s="228"/>
      <c r="K9" s="36"/>
      <c r="L9" s="252"/>
      <c r="M9" s="229"/>
      <c r="N9" s="229"/>
      <c r="Q9" s="247"/>
      <c r="R9" s="148" t="s">
        <v>209</v>
      </c>
      <c r="S9" s="150"/>
      <c r="T9" s="150" t="s">
        <v>219</v>
      </c>
      <c r="U9" s="151" t="s">
        <v>220</v>
      </c>
      <c r="V9" s="152" t="s">
        <v>221</v>
      </c>
    </row>
    <row r="10" spans="1:22" ht="20.100000000000001" customHeight="1" x14ac:dyDescent="0.3">
      <c r="A10" s="27" t="s">
        <v>129</v>
      </c>
      <c r="B10" s="39" t="s">
        <v>88</v>
      </c>
      <c r="D10" s="239"/>
      <c r="E10" s="239"/>
      <c r="F10" s="239"/>
      <c r="G10" s="145" t="s">
        <v>10</v>
      </c>
      <c r="H10" s="225" t="s">
        <v>212</v>
      </c>
      <c r="I10" s="226"/>
      <c r="J10" s="228"/>
      <c r="K10" s="36"/>
      <c r="L10" s="252"/>
      <c r="M10" s="229"/>
      <c r="N10" s="229"/>
      <c r="Q10" s="247"/>
      <c r="R10" s="148" t="s">
        <v>210</v>
      </c>
      <c r="S10" s="150" t="s">
        <v>222</v>
      </c>
      <c r="T10" s="150"/>
      <c r="U10" s="150" t="s">
        <v>222</v>
      </c>
      <c r="V10" s="152" t="s">
        <v>222</v>
      </c>
    </row>
    <row r="11" spans="1:22" ht="20.100000000000001" customHeight="1" x14ac:dyDescent="0.3">
      <c r="A11" s="27" t="s">
        <v>130</v>
      </c>
      <c r="B11" s="39" t="s">
        <v>118</v>
      </c>
      <c r="D11" s="239" t="s">
        <v>186</v>
      </c>
      <c r="E11" s="239"/>
      <c r="F11" s="239"/>
      <c r="G11" s="68" t="s">
        <v>12</v>
      </c>
      <c r="H11" s="237" t="s">
        <v>17</v>
      </c>
      <c r="I11" s="237"/>
      <c r="J11" s="237"/>
      <c r="K11" s="36"/>
      <c r="M11" s="37" t="s">
        <v>177</v>
      </c>
      <c r="N11" s="37"/>
      <c r="Q11" s="247"/>
      <c r="R11" s="148" t="s">
        <v>211</v>
      </c>
      <c r="S11" s="150" t="s">
        <v>223</v>
      </c>
      <c r="T11" s="150" t="s">
        <v>223</v>
      </c>
      <c r="U11" s="150"/>
      <c r="V11" s="152" t="s">
        <v>223</v>
      </c>
    </row>
    <row r="12" spans="1:22" ht="20.100000000000001" customHeight="1" thickBot="1" x14ac:dyDescent="0.35">
      <c r="A12" s="27" t="s">
        <v>131</v>
      </c>
      <c r="B12" s="39" t="s">
        <v>313</v>
      </c>
      <c r="D12" s="217" t="s">
        <v>7</v>
      </c>
      <c r="E12" s="217"/>
      <c r="F12" s="217"/>
      <c r="G12" s="68" t="s">
        <v>8</v>
      </c>
      <c r="H12" s="225" t="s">
        <v>213</v>
      </c>
      <c r="I12" s="226"/>
      <c r="J12" s="228"/>
      <c r="K12" s="36"/>
      <c r="M12" s="37" t="s">
        <v>136</v>
      </c>
      <c r="N12" s="109"/>
      <c r="Q12" s="248"/>
      <c r="R12" s="153" t="s">
        <v>212</v>
      </c>
      <c r="S12" s="154" t="s">
        <v>224</v>
      </c>
      <c r="T12" s="154" t="s">
        <v>224</v>
      </c>
      <c r="U12" s="154" t="s">
        <v>224</v>
      </c>
      <c r="V12" s="155"/>
    </row>
    <row r="13" spans="1:22" ht="20.100000000000001" customHeight="1" x14ac:dyDescent="0.3">
      <c r="B13" s="39"/>
      <c r="D13" s="243" t="s">
        <v>185</v>
      </c>
      <c r="E13" s="244"/>
      <c r="F13" s="245"/>
      <c r="G13" s="68" t="s">
        <v>12</v>
      </c>
      <c r="H13" s="225" t="s">
        <v>214</v>
      </c>
      <c r="I13" s="226"/>
      <c r="J13" s="228"/>
      <c r="K13" s="36"/>
      <c r="M13" s="37" t="s">
        <v>187</v>
      </c>
    </row>
    <row r="14" spans="1:22" ht="20.100000000000001" customHeight="1" x14ac:dyDescent="0.3">
      <c r="B14" s="39"/>
      <c r="D14" s="217" t="s">
        <v>141</v>
      </c>
      <c r="E14" s="217"/>
      <c r="F14" s="217"/>
      <c r="G14" s="68" t="s">
        <v>16</v>
      </c>
      <c r="H14" s="225" t="s">
        <v>217</v>
      </c>
      <c r="I14" s="226"/>
      <c r="J14" s="228"/>
      <c r="K14" s="36"/>
      <c r="M14" s="37" t="s">
        <v>136</v>
      </c>
    </row>
    <row r="15" spans="1:22" ht="20.100000000000001" customHeight="1" x14ac:dyDescent="0.3">
      <c r="B15" s="39"/>
      <c r="D15" s="217" t="s">
        <v>139</v>
      </c>
      <c r="E15" s="217"/>
      <c r="F15" s="217"/>
      <c r="G15" s="68" t="s">
        <v>70</v>
      </c>
      <c r="H15" s="225" t="s">
        <v>215</v>
      </c>
      <c r="I15" s="226"/>
      <c r="J15" s="228"/>
      <c r="K15" s="36"/>
      <c r="M15" s="37" t="s">
        <v>136</v>
      </c>
      <c r="Q15" s="269" t="s">
        <v>201</v>
      </c>
      <c r="R15" s="269"/>
      <c r="S15" s="269"/>
      <c r="T15" s="269"/>
    </row>
    <row r="16" spans="1:22" ht="20.100000000000001" customHeight="1" x14ac:dyDescent="0.3">
      <c r="B16" s="39"/>
      <c r="D16" s="217" t="s">
        <v>140</v>
      </c>
      <c r="E16" s="217"/>
      <c r="F16" s="217"/>
      <c r="G16" s="68" t="s">
        <v>70</v>
      </c>
      <c r="H16" s="225" t="s">
        <v>218</v>
      </c>
      <c r="I16" s="226"/>
      <c r="J16" s="228"/>
      <c r="K16" s="36"/>
      <c r="M16" s="37" t="s">
        <v>136</v>
      </c>
      <c r="Q16" s="277" t="s">
        <v>191</v>
      </c>
      <c r="R16" s="277"/>
      <c r="S16" s="277" t="s">
        <v>206</v>
      </c>
      <c r="T16" s="277"/>
    </row>
    <row r="17" spans="2:22" ht="20.100000000000001" customHeight="1" x14ac:dyDescent="0.3">
      <c r="B17" s="39"/>
      <c r="D17" s="217" t="s">
        <v>138</v>
      </c>
      <c r="E17" s="217"/>
      <c r="F17" s="217"/>
      <c r="G17" s="156" t="s">
        <v>70</v>
      </c>
      <c r="H17" s="286" t="s">
        <v>216</v>
      </c>
      <c r="I17" s="287"/>
      <c r="J17" s="288"/>
      <c r="K17" s="36"/>
      <c r="M17" s="27" t="s">
        <v>193</v>
      </c>
      <c r="Q17" s="274" t="s">
        <v>213</v>
      </c>
      <c r="R17" s="274"/>
      <c r="S17" s="274" t="s">
        <v>207</v>
      </c>
      <c r="T17" s="274"/>
    </row>
    <row r="18" spans="2:22" ht="20.100000000000001" customHeight="1" x14ac:dyDescent="0.3">
      <c r="B18" s="39"/>
      <c r="K18" s="36"/>
      <c r="L18" s="157"/>
      <c r="Q18" s="290" t="s">
        <v>214</v>
      </c>
      <c r="R18" s="290"/>
      <c r="S18" s="291" t="s">
        <v>540</v>
      </c>
      <c r="T18" s="291"/>
    </row>
    <row r="19" spans="2:22" ht="20.100000000000001" customHeight="1" x14ac:dyDescent="0.3">
      <c r="B19" s="39"/>
      <c r="K19" s="186"/>
      <c r="Q19" s="274" t="s">
        <v>216</v>
      </c>
      <c r="R19" s="274"/>
      <c r="S19" s="289" t="s">
        <v>541</v>
      </c>
      <c r="T19" s="289"/>
      <c r="U19" s="289"/>
      <c r="V19" s="289"/>
    </row>
    <row r="20" spans="2:22" ht="20.100000000000001" customHeight="1" x14ac:dyDescent="0.3">
      <c r="B20" s="39"/>
      <c r="K20" s="36"/>
    </row>
    <row r="21" spans="2:22" ht="20.100000000000001" customHeight="1" x14ac:dyDescent="0.3">
      <c r="B21" s="39"/>
      <c r="K21" s="36"/>
    </row>
    <row r="22" spans="2:22" ht="20.100000000000001" customHeight="1" x14ac:dyDescent="0.3">
      <c r="B22" s="39"/>
      <c r="E22" s="93" t="s">
        <v>120</v>
      </c>
      <c r="F22" s="44"/>
      <c r="G22" s="94"/>
      <c r="H22" s="44"/>
      <c r="I22" s="93" t="s">
        <v>122</v>
      </c>
      <c r="J22" s="46"/>
      <c r="K22" s="36"/>
      <c r="P22" s="41"/>
    </row>
    <row r="23" spans="2:22" ht="20.100000000000001" customHeight="1" thickBot="1" x14ac:dyDescent="0.35">
      <c r="B23" s="53"/>
      <c r="C23" s="54"/>
      <c r="D23" s="54"/>
      <c r="E23" s="54"/>
      <c r="F23" s="54"/>
      <c r="G23" s="54"/>
      <c r="H23" s="54"/>
      <c r="I23" s="54"/>
      <c r="J23" s="54"/>
      <c r="K23" s="55"/>
    </row>
    <row r="25" spans="2:22" x14ac:dyDescent="0.3">
      <c r="O25" s="27">
        <v>9</v>
      </c>
    </row>
    <row r="26" spans="2:22" ht="19.5" customHeight="1" x14ac:dyDescent="0.3">
      <c r="G26" s="260"/>
      <c r="H26" s="260"/>
      <c r="I26" s="284"/>
      <c r="J26" s="285"/>
      <c r="O26" s="27">
        <f>SQRT(O25)*2</f>
        <v>6</v>
      </c>
    </row>
    <row r="27" spans="2:22" ht="19.5" customHeight="1" x14ac:dyDescent="0.3">
      <c r="G27" s="260"/>
      <c r="H27" s="260"/>
      <c r="I27" s="285"/>
      <c r="J27" s="285"/>
    </row>
  </sheetData>
  <mergeCells count="41">
    <mergeCell ref="S19:V19"/>
    <mergeCell ref="Q18:R18"/>
    <mergeCell ref="S18:T18"/>
    <mergeCell ref="Q19:R19"/>
    <mergeCell ref="Q15:T15"/>
    <mergeCell ref="Q16:R16"/>
    <mergeCell ref="S16:T16"/>
    <mergeCell ref="Q17:R17"/>
    <mergeCell ref="S17:T17"/>
    <mergeCell ref="I26:J27"/>
    <mergeCell ref="G26:H27"/>
    <mergeCell ref="D11:F11"/>
    <mergeCell ref="H11:J11"/>
    <mergeCell ref="D12:F12"/>
    <mergeCell ref="H12:J12"/>
    <mergeCell ref="H13:J13"/>
    <mergeCell ref="D14:F14"/>
    <mergeCell ref="H14:J14"/>
    <mergeCell ref="H15:J15"/>
    <mergeCell ref="H16:J16"/>
    <mergeCell ref="D17:F17"/>
    <mergeCell ref="H17:J17"/>
    <mergeCell ref="Q6:V6"/>
    <mergeCell ref="D16:F16"/>
    <mergeCell ref="D15:F15"/>
    <mergeCell ref="H6:J6"/>
    <mergeCell ref="D7:F8"/>
    <mergeCell ref="D9:F10"/>
    <mergeCell ref="H7:J7"/>
    <mergeCell ref="H8:J8"/>
    <mergeCell ref="H9:J9"/>
    <mergeCell ref="H10:J10"/>
    <mergeCell ref="L7:N10"/>
    <mergeCell ref="Q7:Q12"/>
    <mergeCell ref="R7:V7"/>
    <mergeCell ref="D13:F13"/>
    <mergeCell ref="B1:B3"/>
    <mergeCell ref="C1:K3"/>
    <mergeCell ref="D6:F6"/>
    <mergeCell ref="E4:F4"/>
    <mergeCell ref="H4:J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5"/>
  <sheetViews>
    <sheetView zoomScale="75" zoomScaleNormal="75" workbookViewId="0">
      <selection activeCell="N47" sqref="N47"/>
    </sheetView>
  </sheetViews>
  <sheetFormatPr defaultColWidth="8.83203125" defaultRowHeight="17.399999999999999" x14ac:dyDescent="0.3"/>
  <cols>
    <col min="1" max="1" width="7.1640625" style="27" customWidth="1"/>
    <col min="2" max="2" width="20.6640625" style="27" customWidth="1"/>
    <col min="3" max="3" width="8.83203125" style="27" customWidth="1"/>
    <col min="4" max="12" width="8.83203125" style="27"/>
    <col min="13" max="13" width="33.6640625" style="27" customWidth="1"/>
    <col min="14" max="14" width="11.6640625" style="27" customWidth="1"/>
    <col min="15" max="15" width="12.6640625" style="27" customWidth="1"/>
    <col min="16" max="16" width="13" style="27" customWidth="1"/>
    <col min="17" max="17" width="8.83203125" style="27"/>
    <col min="18" max="18" width="6.58203125" style="27" customWidth="1"/>
    <col min="19" max="19" width="16" style="27" customWidth="1"/>
    <col min="20" max="20" width="21.4140625" style="27" customWidth="1"/>
    <col min="21" max="16384" width="8.83203125" style="27"/>
  </cols>
  <sheetData>
    <row r="1" spans="1:20" x14ac:dyDescent="0.3">
      <c r="B1" s="232"/>
      <c r="C1" s="208" t="s">
        <v>123</v>
      </c>
      <c r="D1" s="208"/>
      <c r="E1" s="208"/>
      <c r="F1" s="208"/>
      <c r="G1" s="208"/>
      <c r="H1" s="208"/>
      <c r="I1" s="208"/>
      <c r="J1" s="208"/>
      <c r="K1" s="209"/>
    </row>
    <row r="2" spans="1:20" ht="18" thickBot="1" x14ac:dyDescent="0.35">
      <c r="B2" s="233"/>
      <c r="C2" s="210"/>
      <c r="D2" s="210"/>
      <c r="E2" s="210"/>
      <c r="F2" s="210"/>
      <c r="G2" s="210"/>
      <c r="H2" s="210"/>
      <c r="I2" s="210"/>
      <c r="J2" s="210"/>
      <c r="K2" s="211"/>
    </row>
    <row r="3" spans="1:20" ht="18" thickBot="1" x14ac:dyDescent="0.35">
      <c r="B3" s="233"/>
      <c r="C3" s="212"/>
      <c r="D3" s="212"/>
      <c r="E3" s="212"/>
      <c r="F3" s="212"/>
      <c r="G3" s="212"/>
      <c r="H3" s="212"/>
      <c r="I3" s="212"/>
      <c r="J3" s="212"/>
      <c r="K3" s="213"/>
      <c r="O3" s="40" t="s">
        <v>237</v>
      </c>
      <c r="P3" s="40" t="s">
        <v>238</v>
      </c>
      <c r="R3" s="299" t="s">
        <v>76</v>
      </c>
      <c r="S3" s="300"/>
      <c r="T3" s="301"/>
    </row>
    <row r="4" spans="1:20" ht="20.100000000000001" customHeight="1" thickBot="1" x14ac:dyDescent="0.5">
      <c r="A4" s="27" t="s">
        <v>134</v>
      </c>
      <c r="B4" s="29" t="s">
        <v>135</v>
      </c>
      <c r="C4" s="30"/>
      <c r="D4" s="31"/>
      <c r="E4" s="238"/>
      <c r="F4" s="238"/>
      <c r="G4" s="32"/>
      <c r="H4" s="238"/>
      <c r="I4" s="238"/>
      <c r="J4" s="30"/>
      <c r="K4" s="33"/>
      <c r="N4" s="304" t="s">
        <v>47</v>
      </c>
      <c r="O4" s="302" t="s">
        <v>226</v>
      </c>
      <c r="P4" s="306" t="s">
        <v>3</v>
      </c>
      <c r="R4" s="116" t="s">
        <v>74</v>
      </c>
      <c r="S4" s="117"/>
      <c r="T4" s="118" t="s">
        <v>530</v>
      </c>
    </row>
    <row r="5" spans="1:20" ht="20.100000000000001" customHeight="1" x14ac:dyDescent="0.3">
      <c r="A5" s="27" t="s">
        <v>124</v>
      </c>
      <c r="B5" s="35" t="s">
        <v>85</v>
      </c>
      <c r="K5" s="36"/>
      <c r="N5" s="305"/>
      <c r="O5" s="303"/>
      <c r="P5" s="307"/>
      <c r="R5" s="119" t="s">
        <v>13</v>
      </c>
      <c r="S5" s="120"/>
      <c r="T5" s="118" t="s">
        <v>531</v>
      </c>
    </row>
    <row r="6" spans="1:20" ht="20.100000000000001" customHeight="1" x14ac:dyDescent="0.3">
      <c r="A6" s="27" t="s">
        <v>125</v>
      </c>
      <c r="B6" s="35" t="s">
        <v>11</v>
      </c>
      <c r="D6" s="240" t="s">
        <v>87</v>
      </c>
      <c r="E6" s="241"/>
      <c r="F6" s="242"/>
      <c r="G6" s="121" t="s">
        <v>0</v>
      </c>
      <c r="H6" s="237"/>
      <c r="I6" s="237"/>
      <c r="J6" s="237"/>
      <c r="K6" s="36"/>
      <c r="M6" s="43" t="s">
        <v>232</v>
      </c>
      <c r="N6" s="122" t="s">
        <v>231</v>
      </c>
      <c r="O6" s="123">
        <v>200</v>
      </c>
      <c r="P6" s="124" t="s">
        <v>247</v>
      </c>
      <c r="R6" s="119" t="s">
        <v>77</v>
      </c>
      <c r="S6" s="120"/>
      <c r="T6" s="125" t="s">
        <v>532</v>
      </c>
    </row>
    <row r="7" spans="1:20" ht="20.100000000000001" customHeight="1" x14ac:dyDescent="0.3">
      <c r="A7" s="27" t="s">
        <v>126</v>
      </c>
      <c r="B7" s="39" t="s">
        <v>117</v>
      </c>
      <c r="D7" s="240" t="s">
        <v>86</v>
      </c>
      <c r="E7" s="241"/>
      <c r="F7" s="242"/>
      <c r="G7" s="126" t="s">
        <v>234</v>
      </c>
      <c r="H7" s="254" t="s">
        <v>237</v>
      </c>
      <c r="I7" s="254"/>
      <c r="J7" s="254"/>
      <c r="K7" s="36"/>
      <c r="L7" s="43"/>
      <c r="M7" s="37" t="s">
        <v>233</v>
      </c>
      <c r="N7" s="122" t="s">
        <v>227</v>
      </c>
      <c r="O7" s="123">
        <v>200</v>
      </c>
      <c r="P7" s="124" t="s">
        <v>248</v>
      </c>
      <c r="R7" s="119" t="s">
        <v>78</v>
      </c>
      <c r="S7" s="120"/>
      <c r="T7" s="125" t="s">
        <v>533</v>
      </c>
    </row>
    <row r="8" spans="1:20" ht="20.100000000000001" customHeight="1" thickBot="1" x14ac:dyDescent="0.35">
      <c r="A8" s="27" t="s">
        <v>127</v>
      </c>
      <c r="B8" s="35" t="s">
        <v>116</v>
      </c>
      <c r="D8" s="218" t="s">
        <v>18</v>
      </c>
      <c r="E8" s="218"/>
      <c r="F8" s="218"/>
      <c r="G8" s="68" t="s">
        <v>246</v>
      </c>
      <c r="H8" s="254" t="s">
        <v>238</v>
      </c>
      <c r="I8" s="254"/>
      <c r="J8" s="254"/>
      <c r="K8" s="36"/>
      <c r="L8" s="43"/>
      <c r="M8" s="43" t="s">
        <v>296</v>
      </c>
      <c r="N8" s="122" t="s">
        <v>228</v>
      </c>
      <c r="O8" s="123">
        <v>150</v>
      </c>
      <c r="P8" s="127" t="s">
        <v>249</v>
      </c>
      <c r="Q8" s="41"/>
      <c r="R8" s="128" t="s">
        <v>75</v>
      </c>
      <c r="S8" s="129"/>
      <c r="T8" s="130" t="s">
        <v>534</v>
      </c>
    </row>
    <row r="9" spans="1:20" ht="20.100000000000001" customHeight="1" x14ac:dyDescent="0.3">
      <c r="A9" s="27" t="s">
        <v>128</v>
      </c>
      <c r="B9" s="42" t="s">
        <v>119</v>
      </c>
      <c r="D9" s="240" t="s">
        <v>6</v>
      </c>
      <c r="E9" s="241"/>
      <c r="F9" s="242"/>
      <c r="G9" s="126" t="s">
        <v>70</v>
      </c>
      <c r="H9" s="254" t="s">
        <v>239</v>
      </c>
      <c r="I9" s="254"/>
      <c r="J9" s="254"/>
      <c r="K9" s="36"/>
      <c r="L9" s="43"/>
      <c r="M9" s="43" t="s">
        <v>296</v>
      </c>
      <c r="N9" s="122" t="s">
        <v>229</v>
      </c>
      <c r="O9" s="123">
        <v>69</v>
      </c>
      <c r="P9" s="124" t="s">
        <v>250</v>
      </c>
      <c r="R9" s="131" t="s">
        <v>254</v>
      </c>
      <c r="S9" s="132" t="s">
        <v>535</v>
      </c>
      <c r="T9" s="133"/>
    </row>
    <row r="10" spans="1:20" ht="20.100000000000001" customHeight="1" thickBot="1" x14ac:dyDescent="0.35">
      <c r="A10" s="27" t="s">
        <v>129</v>
      </c>
      <c r="B10" s="39" t="s">
        <v>88</v>
      </c>
      <c r="D10" s="240" t="s">
        <v>81</v>
      </c>
      <c r="E10" s="241"/>
      <c r="F10" s="242"/>
      <c r="G10" s="126" t="s">
        <v>70</v>
      </c>
      <c r="H10" s="294" t="s">
        <v>240</v>
      </c>
      <c r="I10" s="294"/>
      <c r="J10" s="294"/>
      <c r="K10" s="36"/>
      <c r="L10" s="43"/>
      <c r="M10" s="43" t="s">
        <v>296</v>
      </c>
      <c r="N10" s="134" t="s">
        <v>230</v>
      </c>
      <c r="O10" s="135">
        <v>120</v>
      </c>
      <c r="P10" s="136" t="s">
        <v>251</v>
      </c>
      <c r="R10" s="131" t="s">
        <v>255</v>
      </c>
      <c r="S10" s="132" t="s">
        <v>536</v>
      </c>
      <c r="T10" s="133"/>
    </row>
    <row r="11" spans="1:20" ht="20.100000000000001" customHeight="1" x14ac:dyDescent="0.3">
      <c r="A11" s="27" t="s">
        <v>130</v>
      </c>
      <c r="B11" s="39" t="s">
        <v>118</v>
      </c>
      <c r="D11" s="240" t="s">
        <v>82</v>
      </c>
      <c r="E11" s="241"/>
      <c r="F11" s="242"/>
      <c r="G11" s="126" t="s">
        <v>70</v>
      </c>
      <c r="H11" s="294" t="s">
        <v>241</v>
      </c>
      <c r="I11" s="294"/>
      <c r="J11" s="294"/>
      <c r="K11" s="36"/>
      <c r="M11" s="43" t="s">
        <v>296</v>
      </c>
      <c r="N11" s="137"/>
      <c r="R11" s="131" t="s">
        <v>253</v>
      </c>
      <c r="S11" s="138" t="s">
        <v>537</v>
      </c>
      <c r="T11" s="133"/>
    </row>
    <row r="12" spans="1:20" ht="20.100000000000001" customHeight="1" x14ac:dyDescent="0.3">
      <c r="A12" s="27" t="s">
        <v>131</v>
      </c>
      <c r="B12" s="39" t="s">
        <v>313</v>
      </c>
      <c r="D12" s="240" t="s">
        <v>235</v>
      </c>
      <c r="E12" s="241"/>
      <c r="F12" s="242"/>
      <c r="G12" s="126" t="s">
        <v>70</v>
      </c>
      <c r="H12" s="294" t="s">
        <v>242</v>
      </c>
      <c r="I12" s="294"/>
      <c r="J12" s="294"/>
      <c r="K12" s="36"/>
      <c r="M12" s="43" t="s">
        <v>296</v>
      </c>
      <c r="N12" s="139"/>
      <c r="R12" s="297" t="s">
        <v>201</v>
      </c>
      <c r="S12" s="259"/>
      <c r="T12" s="298"/>
    </row>
    <row r="13" spans="1:20" ht="20.100000000000001" customHeight="1" x14ac:dyDescent="0.3">
      <c r="B13" s="39"/>
      <c r="D13" s="240" t="s">
        <v>83</v>
      </c>
      <c r="E13" s="241"/>
      <c r="F13" s="242"/>
      <c r="G13" s="126" t="s">
        <v>70</v>
      </c>
      <c r="H13" s="294" t="s">
        <v>243</v>
      </c>
      <c r="I13" s="294"/>
      <c r="J13" s="294"/>
      <c r="K13" s="36"/>
      <c r="M13" s="43" t="s">
        <v>296</v>
      </c>
      <c r="R13" s="140" t="s">
        <v>191</v>
      </c>
      <c r="S13" s="277" t="s">
        <v>206</v>
      </c>
      <c r="T13" s="310"/>
    </row>
    <row r="14" spans="1:20" ht="20.100000000000001" customHeight="1" x14ac:dyDescent="0.3">
      <c r="B14" s="39"/>
      <c r="D14" s="240" t="s">
        <v>236</v>
      </c>
      <c r="E14" s="241"/>
      <c r="F14" s="242"/>
      <c r="G14" s="126" t="s">
        <v>70</v>
      </c>
      <c r="H14" s="254" t="s">
        <v>244</v>
      </c>
      <c r="I14" s="254"/>
      <c r="J14" s="254"/>
      <c r="K14" s="36"/>
      <c r="M14" s="27" t="s">
        <v>142</v>
      </c>
      <c r="R14" s="141" t="s">
        <v>245</v>
      </c>
      <c r="S14" s="308" t="s">
        <v>538</v>
      </c>
      <c r="T14" s="309"/>
    </row>
    <row r="15" spans="1:20" ht="20.100000000000001" customHeight="1" thickBot="1" x14ac:dyDescent="0.35">
      <c r="B15" s="39"/>
      <c r="D15" s="240" t="s">
        <v>61</v>
      </c>
      <c r="E15" s="241"/>
      <c r="F15" s="242"/>
      <c r="G15" s="126" t="s">
        <v>79</v>
      </c>
      <c r="H15" s="286" t="s">
        <v>245</v>
      </c>
      <c r="I15" s="287"/>
      <c r="J15" s="288"/>
      <c r="K15" s="36"/>
      <c r="R15" s="142" t="s">
        <v>252</v>
      </c>
      <c r="S15" s="295" t="s">
        <v>539</v>
      </c>
      <c r="T15" s="296"/>
    </row>
    <row r="16" spans="1:20" ht="20.100000000000001" customHeight="1" x14ac:dyDescent="0.3">
      <c r="B16" s="39"/>
      <c r="D16" s="240" t="s">
        <v>84</v>
      </c>
      <c r="E16" s="241"/>
      <c r="F16" s="242"/>
      <c r="G16" s="126" t="s">
        <v>70</v>
      </c>
      <c r="H16" s="286" t="s">
        <v>252</v>
      </c>
      <c r="I16" s="287"/>
      <c r="J16" s="288"/>
      <c r="K16" s="36"/>
      <c r="P16" s="27" t="s">
        <v>468</v>
      </c>
      <c r="Q16" s="71"/>
    </row>
    <row r="17" spans="2:19" ht="20.100000000000001" customHeight="1" x14ac:dyDescent="0.3">
      <c r="B17" s="39"/>
      <c r="K17" s="36"/>
      <c r="Q17" s="143"/>
    </row>
    <row r="18" spans="2:19" ht="20.100000000000001" customHeight="1" x14ac:dyDescent="0.3">
      <c r="B18" s="39"/>
      <c r="K18" s="36"/>
      <c r="Q18" s="45"/>
    </row>
    <row r="19" spans="2:19" ht="20.100000000000001" customHeight="1" x14ac:dyDescent="0.3">
      <c r="B19" s="39"/>
      <c r="K19" s="186"/>
      <c r="Q19" s="48"/>
    </row>
    <row r="20" spans="2:19" ht="20.100000000000001" customHeight="1" x14ac:dyDescent="0.3">
      <c r="B20" s="39"/>
      <c r="K20" s="36"/>
      <c r="N20" s="79"/>
      <c r="O20" s="79"/>
      <c r="P20" s="50"/>
      <c r="Q20" s="50"/>
      <c r="R20" s="50"/>
      <c r="S20" s="50"/>
    </row>
    <row r="21" spans="2:19" ht="20.100000000000001" customHeight="1" x14ac:dyDescent="0.3">
      <c r="B21" s="39"/>
      <c r="K21" s="36"/>
      <c r="N21" s="109"/>
      <c r="O21" s="109"/>
      <c r="P21" s="109"/>
    </row>
    <row r="22" spans="2:19" ht="20.100000000000001" customHeight="1" x14ac:dyDescent="0.3">
      <c r="B22" s="39"/>
      <c r="E22" s="93" t="s">
        <v>120</v>
      </c>
      <c r="F22" s="44"/>
      <c r="G22" s="94"/>
      <c r="H22" s="44"/>
      <c r="I22" s="93" t="s">
        <v>122</v>
      </c>
      <c r="J22" s="46"/>
      <c r="K22" s="36"/>
      <c r="N22" s="41"/>
      <c r="O22" s="41"/>
      <c r="P22" s="41"/>
    </row>
    <row r="23" spans="2:19" ht="20.100000000000001" customHeight="1" thickBot="1" x14ac:dyDescent="0.35">
      <c r="B23" s="53"/>
      <c r="C23" s="54"/>
      <c r="D23" s="54"/>
      <c r="E23" s="54"/>
      <c r="F23" s="54"/>
      <c r="G23" s="54"/>
      <c r="H23" s="54"/>
      <c r="I23" s="54"/>
      <c r="J23" s="54"/>
      <c r="K23" s="55"/>
    </row>
    <row r="26" spans="2:19" ht="19.5" customHeight="1" x14ac:dyDescent="0.3">
      <c r="N26" s="260"/>
      <c r="O26" s="284"/>
      <c r="P26" s="285"/>
    </row>
    <row r="27" spans="2:19" ht="19.5" customHeight="1" x14ac:dyDescent="0.3">
      <c r="N27" s="260"/>
      <c r="O27" s="285"/>
      <c r="P27" s="285"/>
    </row>
    <row r="28" spans="2:19" x14ac:dyDescent="0.3">
      <c r="D28" s="260"/>
      <c r="E28" s="260"/>
      <c r="F28" s="260"/>
      <c r="G28" s="38"/>
      <c r="H28" s="292"/>
      <c r="I28" s="292"/>
      <c r="J28" s="292"/>
    </row>
    <row r="29" spans="2:19" x14ac:dyDescent="0.3">
      <c r="D29" s="260"/>
      <c r="E29" s="260"/>
      <c r="F29" s="260"/>
      <c r="G29" s="38"/>
      <c r="H29" s="292"/>
      <c r="I29" s="292"/>
      <c r="J29" s="292"/>
      <c r="K29" s="260"/>
      <c r="L29" s="260"/>
    </row>
    <row r="30" spans="2:19" x14ac:dyDescent="0.3">
      <c r="D30" s="260"/>
      <c r="E30" s="260"/>
      <c r="F30" s="260"/>
      <c r="G30" s="38"/>
      <c r="H30" s="293"/>
      <c r="I30" s="293"/>
      <c r="J30" s="293"/>
      <c r="K30" s="260"/>
      <c r="L30" s="260"/>
    </row>
    <row r="31" spans="2:19" x14ac:dyDescent="0.3">
      <c r="D31" s="260"/>
      <c r="E31" s="260"/>
      <c r="F31" s="260"/>
      <c r="G31" s="38"/>
      <c r="H31" s="292"/>
      <c r="I31" s="292"/>
      <c r="J31" s="292"/>
    </row>
    <row r="32" spans="2:19" x14ac:dyDescent="0.3">
      <c r="D32" s="260"/>
      <c r="E32" s="260"/>
      <c r="F32" s="260"/>
      <c r="G32" s="38"/>
      <c r="H32" s="292"/>
      <c r="I32" s="292"/>
      <c r="J32" s="292"/>
    </row>
    <row r="33" spans="4:10" x14ac:dyDescent="0.3">
      <c r="D33" s="260"/>
      <c r="E33" s="260"/>
      <c r="F33" s="260"/>
      <c r="G33" s="38"/>
      <c r="H33" s="292"/>
      <c r="I33" s="292"/>
      <c r="J33" s="292"/>
    </row>
    <row r="34" spans="4:10" x14ac:dyDescent="0.3">
      <c r="D34" s="260"/>
      <c r="E34" s="260"/>
      <c r="F34" s="260"/>
      <c r="G34" s="38"/>
      <c r="H34" s="292"/>
      <c r="I34" s="292"/>
      <c r="J34" s="292"/>
    </row>
    <row r="35" spans="4:10" x14ac:dyDescent="0.3">
      <c r="D35" s="260"/>
      <c r="E35" s="260"/>
      <c r="F35" s="260"/>
      <c r="G35" s="38"/>
      <c r="H35" s="292"/>
      <c r="I35" s="292"/>
      <c r="J35" s="292"/>
    </row>
  </sheetData>
  <mergeCells count="54">
    <mergeCell ref="S15:T15"/>
    <mergeCell ref="R12:T12"/>
    <mergeCell ref="R3:T3"/>
    <mergeCell ref="O4:O5"/>
    <mergeCell ref="N4:N5"/>
    <mergeCell ref="P4:P5"/>
    <mergeCell ref="S14:T14"/>
    <mergeCell ref="S13:T13"/>
    <mergeCell ref="O26:P27"/>
    <mergeCell ref="N26:N27"/>
    <mergeCell ref="E4:F4"/>
    <mergeCell ref="H4:I4"/>
    <mergeCell ref="H6:J6"/>
    <mergeCell ref="H7:J7"/>
    <mergeCell ref="D9:F9"/>
    <mergeCell ref="H9:J9"/>
    <mergeCell ref="D10:F10"/>
    <mergeCell ref="H10:J10"/>
    <mergeCell ref="D11:F11"/>
    <mergeCell ref="H11:J11"/>
    <mergeCell ref="D12:F12"/>
    <mergeCell ref="H12:J12"/>
    <mergeCell ref="D13:F13"/>
    <mergeCell ref="H13:J13"/>
    <mergeCell ref="D35:F35"/>
    <mergeCell ref="H28:J28"/>
    <mergeCell ref="H29:J29"/>
    <mergeCell ref="H30:J30"/>
    <mergeCell ref="H31:J31"/>
    <mergeCell ref="H32:J32"/>
    <mergeCell ref="H33:J33"/>
    <mergeCell ref="D34:F34"/>
    <mergeCell ref="D29:F29"/>
    <mergeCell ref="D30:F30"/>
    <mergeCell ref="D31:F31"/>
    <mergeCell ref="D32:F32"/>
    <mergeCell ref="D33:F33"/>
    <mergeCell ref="H34:J34"/>
    <mergeCell ref="H35:J35"/>
    <mergeCell ref="K29:L29"/>
    <mergeCell ref="K30:L30"/>
    <mergeCell ref="D16:F16"/>
    <mergeCell ref="B1:B3"/>
    <mergeCell ref="C1:K3"/>
    <mergeCell ref="D6:F6"/>
    <mergeCell ref="D7:F7"/>
    <mergeCell ref="D28:F28"/>
    <mergeCell ref="H16:J16"/>
    <mergeCell ref="D14:F14"/>
    <mergeCell ref="H14:J14"/>
    <mergeCell ref="D15:F15"/>
    <mergeCell ref="H15:J15"/>
    <mergeCell ref="D8:F8"/>
    <mergeCell ref="H8:J8"/>
  </mergeCells>
  <dataValidations count="1">
    <dataValidation type="list" allowBlank="1" showInputMessage="1" showErrorMessage="1" sqref="H6:J6" xr:uid="{00000000-0002-0000-0A00-000000000000}">
      <formula1>$N$6:$N$10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40"/>
  <sheetViews>
    <sheetView zoomScale="75" zoomScaleNormal="75" workbookViewId="0">
      <selection activeCell="B29" sqref="A29:B29"/>
    </sheetView>
  </sheetViews>
  <sheetFormatPr defaultColWidth="8.83203125" defaultRowHeight="17.399999999999999" x14ac:dyDescent="0.3"/>
  <cols>
    <col min="1" max="1" width="7.1640625" style="27" customWidth="1"/>
    <col min="2" max="2" width="20.6640625" style="27" customWidth="1"/>
    <col min="3" max="12" width="8.83203125" style="27"/>
    <col min="13" max="13" width="30.9140625" style="27" customWidth="1"/>
    <col min="14" max="14" width="12.33203125" style="27" customWidth="1"/>
    <col min="15" max="15" width="8.83203125" style="27"/>
    <col min="16" max="16" width="9.5" style="27" customWidth="1"/>
    <col min="17" max="17" width="8.83203125" style="27"/>
    <col min="18" max="18" width="13" style="27" customWidth="1"/>
    <col min="19" max="16384" width="8.83203125" style="27"/>
  </cols>
  <sheetData>
    <row r="1" spans="1:20" x14ac:dyDescent="0.3">
      <c r="B1" s="232"/>
      <c r="C1" s="208" t="s">
        <v>123</v>
      </c>
      <c r="D1" s="208"/>
      <c r="E1" s="208"/>
      <c r="F1" s="208"/>
      <c r="G1" s="208"/>
      <c r="H1" s="208"/>
      <c r="I1" s="208"/>
      <c r="J1" s="208"/>
      <c r="K1" s="209"/>
    </row>
    <row r="2" spans="1:20" x14ac:dyDescent="0.3">
      <c r="B2" s="233"/>
      <c r="C2" s="210"/>
      <c r="D2" s="210"/>
      <c r="E2" s="210"/>
      <c r="F2" s="210"/>
      <c r="G2" s="210"/>
      <c r="H2" s="210"/>
      <c r="I2" s="210"/>
      <c r="J2" s="210"/>
      <c r="K2" s="211"/>
      <c r="N2" s="215" t="s">
        <v>150</v>
      </c>
      <c r="O2" s="215"/>
      <c r="P2" s="215"/>
    </row>
    <row r="3" spans="1:20" ht="18" thickBot="1" x14ac:dyDescent="0.35">
      <c r="B3" s="233"/>
      <c r="C3" s="212"/>
      <c r="D3" s="212"/>
      <c r="E3" s="212"/>
      <c r="F3" s="212"/>
      <c r="G3" s="212"/>
      <c r="H3" s="212"/>
      <c r="I3" s="212"/>
      <c r="J3" s="212"/>
      <c r="K3" s="213"/>
      <c r="N3" s="188" t="s">
        <v>145</v>
      </c>
      <c r="O3" s="188" t="s">
        <v>618</v>
      </c>
      <c r="P3" s="184" t="s">
        <v>191</v>
      </c>
    </row>
    <row r="4" spans="1:20" ht="20.100000000000001" customHeight="1" x14ac:dyDescent="0.45">
      <c r="A4" s="27" t="s">
        <v>134</v>
      </c>
      <c r="B4" s="29" t="s">
        <v>135</v>
      </c>
      <c r="C4" s="30"/>
      <c r="D4" s="31"/>
      <c r="E4" s="238"/>
      <c r="F4" s="238"/>
      <c r="G4" s="32"/>
      <c r="H4" s="238"/>
      <c r="I4" s="238"/>
      <c r="J4" s="30"/>
      <c r="K4" s="33"/>
      <c r="N4" s="185" t="s">
        <v>151</v>
      </c>
      <c r="O4" s="185">
        <v>1</v>
      </c>
      <c r="P4" s="185" t="s">
        <v>152</v>
      </c>
    </row>
    <row r="5" spans="1:20" ht="20.100000000000001" customHeight="1" x14ac:dyDescent="0.3">
      <c r="A5" s="27" t="s">
        <v>124</v>
      </c>
      <c r="B5" s="35" t="s">
        <v>85</v>
      </c>
      <c r="K5" s="36"/>
      <c r="N5" s="185" t="s">
        <v>153</v>
      </c>
      <c r="O5" s="214">
        <v>2</v>
      </c>
      <c r="P5" s="214" t="s">
        <v>72</v>
      </c>
    </row>
    <row r="6" spans="1:20" ht="20.100000000000001" customHeight="1" x14ac:dyDescent="0.3">
      <c r="A6" s="27" t="s">
        <v>125</v>
      </c>
      <c r="B6" s="35" t="s">
        <v>11</v>
      </c>
      <c r="C6" s="292" t="s">
        <v>27</v>
      </c>
      <c r="D6" s="292"/>
      <c r="E6" s="38" t="s">
        <v>1</v>
      </c>
      <c r="F6" s="113" t="s">
        <v>257</v>
      </c>
      <c r="G6" s="292" t="s">
        <v>19</v>
      </c>
      <c r="H6" s="292"/>
      <c r="I6" s="38" t="s">
        <v>12</v>
      </c>
      <c r="J6" s="113" t="s">
        <v>266</v>
      </c>
      <c r="K6" s="36"/>
      <c r="N6" s="185" t="s">
        <v>154</v>
      </c>
      <c r="O6" s="214"/>
      <c r="P6" s="214"/>
    </row>
    <row r="7" spans="1:20" ht="20.100000000000001" customHeight="1" x14ac:dyDescent="0.3">
      <c r="A7" s="27" t="s">
        <v>126</v>
      </c>
      <c r="B7" s="39" t="s">
        <v>117</v>
      </c>
      <c r="C7" s="292"/>
      <c r="D7" s="292"/>
      <c r="E7" s="38" t="s">
        <v>2</v>
      </c>
      <c r="F7" s="113" t="s">
        <v>258</v>
      </c>
      <c r="G7" s="292" t="s">
        <v>145</v>
      </c>
      <c r="H7" s="292"/>
      <c r="I7" s="292" t="s">
        <v>282</v>
      </c>
      <c r="J7" s="292"/>
      <c r="K7" s="36"/>
      <c r="L7" s="37"/>
      <c r="M7" s="27" t="s">
        <v>256</v>
      </c>
      <c r="N7" s="185" t="s">
        <v>155</v>
      </c>
      <c r="O7" s="214"/>
      <c r="P7" s="214"/>
    </row>
    <row r="8" spans="1:20" ht="20.100000000000001" customHeight="1" x14ac:dyDescent="0.3">
      <c r="A8" s="27" t="s">
        <v>127</v>
      </c>
      <c r="B8" s="35" t="s">
        <v>116</v>
      </c>
      <c r="C8" s="292" t="s">
        <v>144</v>
      </c>
      <c r="D8" s="292"/>
      <c r="E8" s="38" t="s">
        <v>9</v>
      </c>
      <c r="F8" s="113" t="s">
        <v>259</v>
      </c>
      <c r="G8" s="292" t="s">
        <v>20</v>
      </c>
      <c r="H8" s="292"/>
      <c r="I8" s="315" t="s">
        <v>267</v>
      </c>
      <c r="J8" s="315"/>
      <c r="K8" s="36"/>
      <c r="L8" s="312"/>
      <c r="M8" s="37"/>
      <c r="N8" s="185" t="s">
        <v>619</v>
      </c>
      <c r="O8" s="216">
        <v>4.4000000000000004</v>
      </c>
      <c r="P8" s="216" t="s">
        <v>99</v>
      </c>
      <c r="S8" s="41"/>
      <c r="T8" s="41"/>
    </row>
    <row r="9" spans="1:20" ht="20.100000000000001" customHeight="1" x14ac:dyDescent="0.3">
      <c r="A9" s="27" t="s">
        <v>128</v>
      </c>
      <c r="B9" s="35" t="s">
        <v>119</v>
      </c>
      <c r="C9" s="292"/>
      <c r="D9" s="292"/>
      <c r="E9" s="38" t="s">
        <v>10</v>
      </c>
      <c r="F9" s="113" t="s">
        <v>260</v>
      </c>
      <c r="G9" s="292" t="s">
        <v>21</v>
      </c>
      <c r="H9" s="292"/>
      <c r="I9" s="292" t="s">
        <v>268</v>
      </c>
      <c r="J9" s="292"/>
      <c r="K9" s="36"/>
      <c r="L9" s="312"/>
      <c r="M9" s="37"/>
      <c r="N9" s="185" t="s">
        <v>620</v>
      </c>
      <c r="O9" s="216"/>
      <c r="P9" s="216"/>
    </row>
    <row r="10" spans="1:20" ht="20.100000000000001" customHeight="1" x14ac:dyDescent="0.3">
      <c r="A10" s="27" t="s">
        <v>129</v>
      </c>
      <c r="B10" s="42" t="s">
        <v>88</v>
      </c>
      <c r="C10" s="292" t="s">
        <v>3</v>
      </c>
      <c r="D10" s="292"/>
      <c r="E10" s="38" t="s">
        <v>4</v>
      </c>
      <c r="F10" s="113" t="s">
        <v>261</v>
      </c>
      <c r="G10" s="292" t="s">
        <v>147</v>
      </c>
      <c r="H10" s="292"/>
      <c r="I10" s="292" t="s">
        <v>269</v>
      </c>
      <c r="J10" s="292"/>
      <c r="K10" s="36"/>
      <c r="L10" s="312"/>
      <c r="M10" s="37"/>
      <c r="N10" s="185" t="s">
        <v>621</v>
      </c>
      <c r="O10" s="216"/>
      <c r="P10" s="216"/>
    </row>
    <row r="11" spans="1:20" ht="20.100000000000001" customHeight="1" x14ac:dyDescent="0.3">
      <c r="A11" s="27" t="s">
        <v>130</v>
      </c>
      <c r="B11" s="39" t="s">
        <v>118</v>
      </c>
      <c r="C11" s="292"/>
      <c r="D11" s="292"/>
      <c r="E11" s="38" t="s">
        <v>5</v>
      </c>
      <c r="F11" s="113" t="s">
        <v>262</v>
      </c>
      <c r="G11" s="292" t="s">
        <v>146</v>
      </c>
      <c r="H11" s="292"/>
      <c r="I11" s="38" t="s">
        <v>12</v>
      </c>
      <c r="J11" s="38" t="s">
        <v>276</v>
      </c>
      <c r="K11" s="36"/>
      <c r="M11" s="43"/>
      <c r="N11" s="185" t="s">
        <v>156</v>
      </c>
      <c r="O11" s="216"/>
      <c r="P11" s="216"/>
    </row>
    <row r="12" spans="1:20" ht="20.100000000000001" customHeight="1" x14ac:dyDescent="0.3">
      <c r="A12" s="27" t="s">
        <v>131</v>
      </c>
      <c r="B12" s="39" t="s">
        <v>313</v>
      </c>
      <c r="C12" s="292" t="s">
        <v>6</v>
      </c>
      <c r="D12" s="292"/>
      <c r="E12" s="38" t="s">
        <v>70</v>
      </c>
      <c r="F12" s="38" t="s">
        <v>263</v>
      </c>
      <c r="G12" s="292" t="s">
        <v>285</v>
      </c>
      <c r="H12" s="292"/>
      <c r="I12" s="113" t="s">
        <v>23</v>
      </c>
      <c r="J12" s="114" t="s">
        <v>277</v>
      </c>
      <c r="K12" s="36"/>
      <c r="M12" s="43"/>
      <c r="P12" s="41"/>
    </row>
    <row r="13" spans="1:20" ht="20.100000000000001" customHeight="1" x14ac:dyDescent="0.3">
      <c r="B13" s="39"/>
      <c r="C13" s="292" t="s">
        <v>7</v>
      </c>
      <c r="D13" s="292"/>
      <c r="E13" s="38" t="s">
        <v>8</v>
      </c>
      <c r="F13" s="38" t="s">
        <v>264</v>
      </c>
      <c r="G13" s="292" t="s">
        <v>286</v>
      </c>
      <c r="H13" s="292"/>
      <c r="I13" s="113" t="s">
        <v>23</v>
      </c>
      <c r="J13" s="114" t="s">
        <v>287</v>
      </c>
      <c r="K13" s="36"/>
      <c r="M13" s="43"/>
    </row>
    <row r="14" spans="1:20" ht="20.100000000000001" customHeight="1" x14ac:dyDescent="0.3">
      <c r="B14" s="39"/>
      <c r="C14" s="292" t="s">
        <v>143</v>
      </c>
      <c r="D14" s="292"/>
      <c r="E14" s="38" t="s">
        <v>70</v>
      </c>
      <c r="F14" s="38" t="s">
        <v>265</v>
      </c>
      <c r="G14" s="292" t="s">
        <v>284</v>
      </c>
      <c r="H14" s="292"/>
      <c r="I14" s="113" t="s">
        <v>23</v>
      </c>
      <c r="J14" s="114" t="s">
        <v>288</v>
      </c>
      <c r="K14" s="36"/>
    </row>
    <row r="15" spans="1:20" ht="20.100000000000001" customHeight="1" x14ac:dyDescent="0.3">
      <c r="B15" s="39"/>
      <c r="C15" s="312" t="s">
        <v>14</v>
      </c>
      <c r="D15" s="292"/>
      <c r="E15" s="38" t="s">
        <v>280</v>
      </c>
      <c r="F15" s="38" t="s">
        <v>281</v>
      </c>
      <c r="G15" s="292" t="s">
        <v>148</v>
      </c>
      <c r="H15" s="292"/>
      <c r="I15" s="113" t="s">
        <v>291</v>
      </c>
      <c r="J15" s="114" t="s">
        <v>278</v>
      </c>
      <c r="K15" s="36"/>
      <c r="N15" s="316" t="s">
        <v>201</v>
      </c>
      <c r="O15" s="316"/>
      <c r="P15" s="316"/>
      <c r="Q15" s="316"/>
    </row>
    <row r="16" spans="1:20" ht="20.100000000000001" customHeight="1" x14ac:dyDescent="0.3">
      <c r="B16" s="39"/>
      <c r="C16" s="312" t="s">
        <v>81</v>
      </c>
      <c r="D16" s="292"/>
      <c r="E16" s="38" t="s">
        <v>70</v>
      </c>
      <c r="F16" s="38" t="s">
        <v>283</v>
      </c>
      <c r="G16" s="292" t="s">
        <v>149</v>
      </c>
      <c r="H16" s="292"/>
      <c r="I16" s="113" t="s">
        <v>15</v>
      </c>
      <c r="J16" s="114" t="s">
        <v>279</v>
      </c>
      <c r="K16" s="36"/>
      <c r="N16" s="311" t="s">
        <v>191</v>
      </c>
      <c r="O16" s="311"/>
      <c r="P16" s="311" t="s">
        <v>270</v>
      </c>
      <c r="Q16" s="311"/>
    </row>
    <row r="17" spans="2:19" ht="20.100000000000001" customHeight="1" x14ac:dyDescent="0.3">
      <c r="B17" s="39"/>
      <c r="C17" s="37"/>
      <c r="D17" s="37"/>
      <c r="E17" s="38"/>
      <c r="G17" s="38"/>
      <c r="H17" s="38"/>
      <c r="I17" s="38"/>
      <c r="J17" s="38"/>
      <c r="K17" s="36"/>
      <c r="N17" s="270" t="s">
        <v>271</v>
      </c>
      <c r="O17" s="270"/>
      <c r="P17" s="45" t="s">
        <v>274</v>
      </c>
      <c r="Q17" s="45"/>
    </row>
    <row r="18" spans="2:19" ht="20.100000000000001" customHeight="1" x14ac:dyDescent="0.3">
      <c r="B18" s="39"/>
      <c r="C18" s="37"/>
      <c r="D18" s="37"/>
      <c r="E18" s="38"/>
      <c r="K18" s="36"/>
      <c r="N18" s="270" t="s">
        <v>261</v>
      </c>
      <c r="O18" s="270"/>
      <c r="P18" s="47" t="s">
        <v>272</v>
      </c>
      <c r="Q18" s="48"/>
    </row>
    <row r="19" spans="2:19" ht="20.100000000000001" customHeight="1" x14ac:dyDescent="0.3">
      <c r="B19" s="39"/>
      <c r="K19" s="186"/>
      <c r="N19" s="270" t="s">
        <v>262</v>
      </c>
      <c r="O19" s="270"/>
      <c r="P19" s="49" t="s">
        <v>273</v>
      </c>
      <c r="Q19" s="50"/>
      <c r="R19" s="51"/>
      <c r="S19" s="115"/>
    </row>
    <row r="20" spans="2:19" ht="20.100000000000001" customHeight="1" x14ac:dyDescent="0.3">
      <c r="B20" s="39"/>
      <c r="K20" s="36"/>
      <c r="N20" s="270" t="s">
        <v>264</v>
      </c>
      <c r="O20" s="270"/>
      <c r="P20" s="45" t="s">
        <v>274</v>
      </c>
    </row>
    <row r="21" spans="2:19" ht="20.100000000000001" customHeight="1" x14ac:dyDescent="0.3">
      <c r="B21" s="39"/>
      <c r="K21" s="36"/>
      <c r="N21" s="270" t="s">
        <v>265</v>
      </c>
      <c r="O21" s="270"/>
      <c r="P21" s="27" t="s">
        <v>275</v>
      </c>
    </row>
    <row r="22" spans="2:19" ht="20.100000000000001" customHeight="1" x14ac:dyDescent="0.3">
      <c r="B22" s="39"/>
      <c r="E22" s="93" t="s">
        <v>120</v>
      </c>
      <c r="F22" s="44"/>
      <c r="G22" s="94"/>
      <c r="H22" s="44"/>
      <c r="I22" s="93" t="s">
        <v>122</v>
      </c>
      <c r="J22" s="46"/>
      <c r="K22" s="36"/>
      <c r="N22" s="270" t="s">
        <v>266</v>
      </c>
      <c r="O22" s="270"/>
      <c r="P22" s="52" t="s">
        <v>522</v>
      </c>
      <c r="Q22" s="41"/>
      <c r="R22" s="41"/>
    </row>
    <row r="23" spans="2:19" ht="20.100000000000001" customHeight="1" thickBot="1" x14ac:dyDescent="0.35">
      <c r="B23" s="53"/>
      <c r="C23" s="54"/>
      <c r="D23" s="54"/>
      <c r="E23" s="54"/>
      <c r="F23" s="54"/>
      <c r="G23" s="54"/>
      <c r="H23" s="54"/>
      <c r="I23" s="54"/>
      <c r="J23" s="54"/>
      <c r="K23" s="55"/>
      <c r="N23" s="260"/>
      <c r="O23" s="260"/>
    </row>
    <row r="24" spans="2:19" x14ac:dyDescent="0.3">
      <c r="N24" s="260" t="s">
        <v>267</v>
      </c>
      <c r="O24" s="260"/>
      <c r="P24" s="56" t="s">
        <v>623</v>
      </c>
    </row>
    <row r="25" spans="2:19" x14ac:dyDescent="0.3">
      <c r="N25" s="260" t="s">
        <v>268</v>
      </c>
      <c r="O25" s="260"/>
      <c r="P25" s="56" t="s">
        <v>523</v>
      </c>
    </row>
    <row r="26" spans="2:19" ht="19.5" customHeight="1" thickBot="1" x14ac:dyDescent="0.35">
      <c r="N26" s="292" t="s">
        <v>269</v>
      </c>
      <c r="O26" s="292"/>
      <c r="P26" s="56" t="s">
        <v>524</v>
      </c>
    </row>
    <row r="27" spans="2:19" ht="19.5" customHeight="1" x14ac:dyDescent="0.3">
      <c r="D27" s="313"/>
      <c r="E27" s="314"/>
      <c r="J27" s="27" t="s">
        <v>293</v>
      </c>
      <c r="N27" s="292" t="s">
        <v>276</v>
      </c>
      <c r="O27" s="292"/>
      <c r="P27" s="27" t="s">
        <v>289</v>
      </c>
    </row>
    <row r="28" spans="2:19" x14ac:dyDescent="0.3">
      <c r="D28" s="57"/>
      <c r="E28" s="58"/>
      <c r="F28" s="260"/>
      <c r="G28" s="260"/>
      <c r="H28" s="260"/>
      <c r="J28" s="27" t="s">
        <v>525</v>
      </c>
      <c r="K28" s="46"/>
      <c r="N28" s="292" t="s">
        <v>277</v>
      </c>
      <c r="O28" s="292"/>
      <c r="P28" s="56" t="s">
        <v>526</v>
      </c>
    </row>
    <row r="29" spans="2:19" x14ac:dyDescent="0.3">
      <c r="D29" s="59"/>
      <c r="E29" s="60"/>
      <c r="F29" s="260"/>
      <c r="G29" s="260"/>
      <c r="H29" s="260"/>
      <c r="J29" s="27" t="s">
        <v>527</v>
      </c>
      <c r="K29" s="46"/>
      <c r="L29" s="46"/>
      <c r="N29" s="292" t="s">
        <v>278</v>
      </c>
      <c r="O29" s="292"/>
      <c r="P29" s="56" t="s">
        <v>292</v>
      </c>
    </row>
    <row r="30" spans="2:19" x14ac:dyDescent="0.3">
      <c r="D30" s="59"/>
      <c r="E30" s="60"/>
      <c r="N30" s="292" t="s">
        <v>279</v>
      </c>
      <c r="O30" s="292"/>
    </row>
    <row r="31" spans="2:19" x14ac:dyDescent="0.3">
      <c r="D31" s="59"/>
      <c r="E31" s="60"/>
      <c r="N31" s="292" t="s">
        <v>281</v>
      </c>
      <c r="O31" s="292"/>
      <c r="P31" s="45" t="s">
        <v>274</v>
      </c>
    </row>
    <row r="32" spans="2:19" x14ac:dyDescent="0.3">
      <c r="D32" s="59"/>
      <c r="E32" s="60"/>
      <c r="N32" s="292" t="s">
        <v>282</v>
      </c>
      <c r="O32" s="292"/>
      <c r="P32" s="56" t="s">
        <v>617</v>
      </c>
    </row>
    <row r="33" spans="4:16" x14ac:dyDescent="0.3">
      <c r="D33" s="59"/>
      <c r="E33" s="60"/>
      <c r="N33" s="292" t="s">
        <v>283</v>
      </c>
      <c r="O33" s="292"/>
      <c r="P33" s="45" t="s">
        <v>290</v>
      </c>
    </row>
    <row r="34" spans="4:16" x14ac:dyDescent="0.3">
      <c r="D34" s="61"/>
      <c r="E34" s="62"/>
      <c r="J34" s="63"/>
      <c r="N34" s="292" t="s">
        <v>287</v>
      </c>
      <c r="O34" s="292"/>
      <c r="P34" s="56" t="s">
        <v>528</v>
      </c>
    </row>
    <row r="35" spans="4:16" ht="25.5" customHeight="1" x14ac:dyDescent="0.3">
      <c r="D35" s="59"/>
      <c r="E35" s="60"/>
      <c r="J35" s="63"/>
      <c r="N35" s="292" t="s">
        <v>288</v>
      </c>
      <c r="O35" s="292"/>
      <c r="P35" s="56" t="s">
        <v>529</v>
      </c>
    </row>
    <row r="36" spans="4:16" x14ac:dyDescent="0.3">
      <c r="D36" s="59"/>
      <c r="E36" s="60"/>
    </row>
    <row r="37" spans="4:16" x14ac:dyDescent="0.3">
      <c r="D37" s="59"/>
      <c r="E37" s="60"/>
    </row>
    <row r="38" spans="4:16" x14ac:dyDescent="0.3">
      <c r="D38" s="59"/>
      <c r="E38" s="60"/>
    </row>
    <row r="39" spans="4:16" x14ac:dyDescent="0.3">
      <c r="D39" s="59"/>
      <c r="E39" s="60"/>
    </row>
    <row r="40" spans="4:16" ht="18" thickBot="1" x14ac:dyDescent="0.35">
      <c r="D40" s="64"/>
      <c r="E40" s="65"/>
    </row>
  </sheetData>
  <mergeCells count="58">
    <mergeCell ref="C16:D16"/>
    <mergeCell ref="F29:H29"/>
    <mergeCell ref="N23:O23"/>
    <mergeCell ref="N28:O28"/>
    <mergeCell ref="N27:O27"/>
    <mergeCell ref="N29:O29"/>
    <mergeCell ref="N26:O26"/>
    <mergeCell ref="F28:H28"/>
    <mergeCell ref="G15:H15"/>
    <mergeCell ref="G13:H13"/>
    <mergeCell ref="G16:H16"/>
    <mergeCell ref="G6:H6"/>
    <mergeCell ref="G7:H7"/>
    <mergeCell ref="G8:H8"/>
    <mergeCell ref="G9:H9"/>
    <mergeCell ref="G10:H10"/>
    <mergeCell ref="B1:B3"/>
    <mergeCell ref="C1:K3"/>
    <mergeCell ref="C6:D7"/>
    <mergeCell ref="C12:D12"/>
    <mergeCell ref="C13:D13"/>
    <mergeCell ref="C10:D11"/>
    <mergeCell ref="E4:F4"/>
    <mergeCell ref="C8:D9"/>
    <mergeCell ref="H4:I4"/>
    <mergeCell ref="I9:J9"/>
    <mergeCell ref="I10:J10"/>
    <mergeCell ref="I7:J7"/>
    <mergeCell ref="G11:H11"/>
    <mergeCell ref="G12:H12"/>
    <mergeCell ref="L8:L10"/>
    <mergeCell ref="D27:E27"/>
    <mergeCell ref="N19:O19"/>
    <mergeCell ref="I8:J8"/>
    <mergeCell ref="N17:O17"/>
    <mergeCell ref="N18:O18"/>
    <mergeCell ref="N24:O24"/>
    <mergeCell ref="N25:O25"/>
    <mergeCell ref="C14:D14"/>
    <mergeCell ref="N21:O21"/>
    <mergeCell ref="N22:O22"/>
    <mergeCell ref="G14:H14"/>
    <mergeCell ref="N15:Q15"/>
    <mergeCell ref="N20:O20"/>
    <mergeCell ref="N16:O16"/>
    <mergeCell ref="C15:D15"/>
    <mergeCell ref="N2:P2"/>
    <mergeCell ref="P5:P7"/>
    <mergeCell ref="O8:O11"/>
    <mergeCell ref="P8:P11"/>
    <mergeCell ref="N35:O35"/>
    <mergeCell ref="P16:Q16"/>
    <mergeCell ref="N33:O33"/>
    <mergeCell ref="O5:O7"/>
    <mergeCell ref="N34:O34"/>
    <mergeCell ref="N30:O30"/>
    <mergeCell ref="N31:O31"/>
    <mergeCell ref="N32:O3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J61"/>
  <sheetViews>
    <sheetView zoomScale="75" zoomScaleNormal="75" workbookViewId="0">
      <selection activeCell="N47" sqref="N47"/>
    </sheetView>
  </sheetViews>
  <sheetFormatPr defaultColWidth="8.83203125" defaultRowHeight="17.399999999999999" x14ac:dyDescent="0.3"/>
  <cols>
    <col min="1" max="1" width="7.1640625" style="27" customWidth="1"/>
    <col min="2" max="2" width="20.6640625" style="27" customWidth="1"/>
    <col min="3" max="8" width="8.83203125" style="27"/>
    <col min="9" max="9" width="8.83203125" style="27" customWidth="1"/>
    <col min="10" max="12" width="8.83203125" style="27"/>
    <col min="13" max="13" width="20.6640625" style="27" customWidth="1"/>
    <col min="14" max="19" width="8.83203125" style="27"/>
    <col min="20" max="20" width="8.83203125" style="27" customWidth="1"/>
    <col min="21" max="23" width="8.83203125" style="27"/>
    <col min="24" max="24" width="20.6640625" style="27" customWidth="1"/>
    <col min="25" max="30" width="8.83203125" style="27"/>
    <col min="31" max="31" width="8.83203125" style="27" customWidth="1"/>
    <col min="32" max="34" width="8.83203125" style="27"/>
    <col min="35" max="35" width="20.6640625" style="27" customWidth="1"/>
    <col min="36" max="41" width="8.83203125" style="27"/>
    <col min="42" max="42" width="8.83203125" style="27" customWidth="1"/>
    <col min="43" max="45" width="8.83203125" style="27"/>
    <col min="46" max="46" width="20.6640625" style="27" customWidth="1"/>
    <col min="47" max="52" width="8.83203125" style="27"/>
    <col min="53" max="53" width="8.83203125" style="27" customWidth="1"/>
    <col min="54" max="56" width="8.83203125" style="27"/>
    <col min="57" max="57" width="20.6640625" style="27" customWidth="1"/>
    <col min="58" max="63" width="8.83203125" style="27"/>
    <col min="64" max="64" width="8.83203125" style="27" customWidth="1"/>
    <col min="65" max="67" width="8.83203125" style="27"/>
    <col min="68" max="68" width="20.6640625" style="27" customWidth="1"/>
    <col min="69" max="74" width="8.83203125" style="27"/>
    <col min="75" max="75" width="8.83203125" style="27" customWidth="1"/>
    <col min="76" max="78" width="8.83203125" style="27"/>
    <col min="79" max="79" width="20.6640625" style="27" customWidth="1"/>
    <col min="80" max="85" width="8.83203125" style="27"/>
    <col min="86" max="86" width="8.83203125" style="27" customWidth="1"/>
    <col min="87" max="16384" width="8.83203125" style="27"/>
  </cols>
  <sheetData>
    <row r="1" spans="1:88" x14ac:dyDescent="0.3">
      <c r="B1" s="232"/>
      <c r="C1" s="208" t="s">
        <v>123</v>
      </c>
      <c r="D1" s="208"/>
      <c r="E1" s="208"/>
      <c r="F1" s="208"/>
      <c r="G1" s="208"/>
      <c r="H1" s="208"/>
      <c r="I1" s="208"/>
      <c r="J1" s="208"/>
      <c r="K1" s="209"/>
      <c r="M1" s="232"/>
      <c r="N1" s="208" t="s">
        <v>123</v>
      </c>
      <c r="O1" s="208"/>
      <c r="P1" s="208"/>
      <c r="Q1" s="208"/>
      <c r="R1" s="208"/>
      <c r="S1" s="208"/>
      <c r="T1" s="208"/>
      <c r="U1" s="208"/>
      <c r="V1" s="209"/>
      <c r="X1" s="232"/>
      <c r="Y1" s="208" t="s">
        <v>123</v>
      </c>
      <c r="Z1" s="208"/>
      <c r="AA1" s="208"/>
      <c r="AB1" s="208"/>
      <c r="AC1" s="208"/>
      <c r="AD1" s="208"/>
      <c r="AE1" s="208"/>
      <c r="AF1" s="208"/>
      <c r="AG1" s="209"/>
      <c r="AI1" s="232"/>
      <c r="AJ1" s="208" t="s">
        <v>123</v>
      </c>
      <c r="AK1" s="208"/>
      <c r="AL1" s="208"/>
      <c r="AM1" s="208"/>
      <c r="AN1" s="208"/>
      <c r="AO1" s="208"/>
      <c r="AP1" s="208"/>
      <c r="AQ1" s="208"/>
      <c r="AR1" s="209"/>
      <c r="AT1" s="232"/>
      <c r="AU1" s="208" t="s">
        <v>123</v>
      </c>
      <c r="AV1" s="208"/>
      <c r="AW1" s="208"/>
      <c r="AX1" s="208"/>
      <c r="AY1" s="208"/>
      <c r="AZ1" s="208"/>
      <c r="BA1" s="208"/>
      <c r="BB1" s="208"/>
      <c r="BC1" s="209"/>
      <c r="BE1" s="232"/>
      <c r="BF1" s="208" t="s">
        <v>123</v>
      </c>
      <c r="BG1" s="208"/>
      <c r="BH1" s="208"/>
      <c r="BI1" s="208"/>
      <c r="BJ1" s="208"/>
      <c r="BK1" s="208"/>
      <c r="BL1" s="208"/>
      <c r="BM1" s="208"/>
      <c r="BN1" s="209"/>
      <c r="BP1" s="232"/>
      <c r="BQ1" s="208" t="s">
        <v>123</v>
      </c>
      <c r="BR1" s="208"/>
      <c r="BS1" s="208"/>
      <c r="BT1" s="208"/>
      <c r="BU1" s="208"/>
      <c r="BV1" s="208"/>
      <c r="BW1" s="208"/>
      <c r="BX1" s="208"/>
      <c r="BY1" s="209"/>
      <c r="CA1" s="232"/>
      <c r="CB1" s="208" t="s">
        <v>123</v>
      </c>
      <c r="CC1" s="208"/>
      <c r="CD1" s="208"/>
      <c r="CE1" s="208"/>
      <c r="CF1" s="208"/>
      <c r="CG1" s="208"/>
      <c r="CH1" s="208"/>
      <c r="CI1" s="208"/>
      <c r="CJ1" s="209"/>
    </row>
    <row r="2" spans="1:88" x14ac:dyDescent="0.3">
      <c r="B2" s="233"/>
      <c r="C2" s="210"/>
      <c r="D2" s="210"/>
      <c r="E2" s="210"/>
      <c r="F2" s="210"/>
      <c r="G2" s="210"/>
      <c r="H2" s="210"/>
      <c r="I2" s="210"/>
      <c r="J2" s="210"/>
      <c r="K2" s="211"/>
      <c r="M2" s="233"/>
      <c r="N2" s="210"/>
      <c r="O2" s="210"/>
      <c r="P2" s="210"/>
      <c r="Q2" s="210"/>
      <c r="R2" s="210"/>
      <c r="S2" s="210"/>
      <c r="T2" s="210"/>
      <c r="U2" s="210"/>
      <c r="V2" s="211"/>
      <c r="X2" s="233"/>
      <c r="Y2" s="210"/>
      <c r="Z2" s="210"/>
      <c r="AA2" s="210"/>
      <c r="AB2" s="210"/>
      <c r="AC2" s="210"/>
      <c r="AD2" s="210"/>
      <c r="AE2" s="210"/>
      <c r="AF2" s="210"/>
      <c r="AG2" s="211"/>
      <c r="AI2" s="233"/>
      <c r="AJ2" s="210"/>
      <c r="AK2" s="210"/>
      <c r="AL2" s="210"/>
      <c r="AM2" s="210"/>
      <c r="AN2" s="210"/>
      <c r="AO2" s="210"/>
      <c r="AP2" s="210"/>
      <c r="AQ2" s="210"/>
      <c r="AR2" s="211"/>
      <c r="AT2" s="233"/>
      <c r="AU2" s="210"/>
      <c r="AV2" s="210"/>
      <c r="AW2" s="210"/>
      <c r="AX2" s="210"/>
      <c r="AY2" s="210"/>
      <c r="AZ2" s="210"/>
      <c r="BA2" s="210"/>
      <c r="BB2" s="210"/>
      <c r="BC2" s="211"/>
      <c r="BE2" s="233"/>
      <c r="BF2" s="210"/>
      <c r="BG2" s="210"/>
      <c r="BH2" s="210"/>
      <c r="BI2" s="210"/>
      <c r="BJ2" s="210"/>
      <c r="BK2" s="210"/>
      <c r="BL2" s="210"/>
      <c r="BM2" s="210"/>
      <c r="BN2" s="211"/>
      <c r="BP2" s="233"/>
      <c r="BQ2" s="210"/>
      <c r="BR2" s="210"/>
      <c r="BS2" s="210"/>
      <c r="BT2" s="210"/>
      <c r="BU2" s="210"/>
      <c r="BV2" s="210"/>
      <c r="BW2" s="210"/>
      <c r="BX2" s="210"/>
      <c r="BY2" s="211"/>
      <c r="CA2" s="233"/>
      <c r="CB2" s="210"/>
      <c r="CC2" s="210"/>
      <c r="CD2" s="210"/>
      <c r="CE2" s="210"/>
      <c r="CF2" s="210"/>
      <c r="CG2" s="210"/>
      <c r="CH2" s="210"/>
      <c r="CI2" s="210"/>
      <c r="CJ2" s="211"/>
    </row>
    <row r="3" spans="1:88" ht="18" thickBot="1" x14ac:dyDescent="0.35">
      <c r="B3" s="233"/>
      <c r="C3" s="212"/>
      <c r="D3" s="212"/>
      <c r="E3" s="212"/>
      <c r="F3" s="212"/>
      <c r="G3" s="212"/>
      <c r="H3" s="212"/>
      <c r="I3" s="212"/>
      <c r="J3" s="212"/>
      <c r="K3" s="213"/>
      <c r="M3" s="233"/>
      <c r="N3" s="212"/>
      <c r="O3" s="212"/>
      <c r="P3" s="212"/>
      <c r="Q3" s="212"/>
      <c r="R3" s="212"/>
      <c r="S3" s="212"/>
      <c r="T3" s="212"/>
      <c r="U3" s="212"/>
      <c r="V3" s="213"/>
      <c r="X3" s="233"/>
      <c r="Y3" s="212"/>
      <c r="Z3" s="212"/>
      <c r="AA3" s="212"/>
      <c r="AB3" s="212"/>
      <c r="AC3" s="212"/>
      <c r="AD3" s="212"/>
      <c r="AE3" s="212"/>
      <c r="AF3" s="212"/>
      <c r="AG3" s="213"/>
      <c r="AI3" s="233"/>
      <c r="AJ3" s="212"/>
      <c r="AK3" s="212"/>
      <c r="AL3" s="212"/>
      <c r="AM3" s="212"/>
      <c r="AN3" s="212"/>
      <c r="AO3" s="212"/>
      <c r="AP3" s="212"/>
      <c r="AQ3" s="212"/>
      <c r="AR3" s="213"/>
      <c r="AT3" s="233"/>
      <c r="AU3" s="212"/>
      <c r="AV3" s="212"/>
      <c r="AW3" s="212"/>
      <c r="AX3" s="212"/>
      <c r="AY3" s="212"/>
      <c r="AZ3" s="212"/>
      <c r="BA3" s="212"/>
      <c r="BB3" s="212"/>
      <c r="BC3" s="213"/>
      <c r="BE3" s="233"/>
      <c r="BF3" s="212"/>
      <c r="BG3" s="212"/>
      <c r="BH3" s="212"/>
      <c r="BI3" s="212"/>
      <c r="BJ3" s="212"/>
      <c r="BK3" s="212"/>
      <c r="BL3" s="212"/>
      <c r="BM3" s="212"/>
      <c r="BN3" s="213"/>
      <c r="BP3" s="234"/>
      <c r="BQ3" s="212"/>
      <c r="BR3" s="212"/>
      <c r="BS3" s="212"/>
      <c r="BT3" s="212"/>
      <c r="BU3" s="212"/>
      <c r="BV3" s="212"/>
      <c r="BW3" s="212"/>
      <c r="BX3" s="212"/>
      <c r="BY3" s="213"/>
      <c r="CA3" s="233"/>
      <c r="CB3" s="212"/>
      <c r="CC3" s="212"/>
      <c r="CD3" s="212"/>
      <c r="CE3" s="212"/>
      <c r="CF3" s="212"/>
      <c r="CG3" s="212"/>
      <c r="CH3" s="212"/>
      <c r="CI3" s="212"/>
      <c r="CJ3" s="213"/>
    </row>
    <row r="4" spans="1:88" ht="20.100000000000001" customHeight="1" x14ac:dyDescent="0.3">
      <c r="A4" s="27" t="s">
        <v>134</v>
      </c>
      <c r="B4" s="29" t="s">
        <v>135</v>
      </c>
      <c r="C4" s="30"/>
      <c r="D4" s="31"/>
      <c r="E4" s="238"/>
      <c r="F4" s="238"/>
      <c r="G4" s="238"/>
      <c r="H4" s="238"/>
      <c r="I4" s="238"/>
      <c r="J4" s="30"/>
      <c r="K4" s="33"/>
      <c r="M4" s="29" t="s">
        <v>135</v>
      </c>
      <c r="N4" s="30"/>
      <c r="O4" s="31"/>
      <c r="P4" s="238"/>
      <c r="Q4" s="238"/>
      <c r="R4" s="238"/>
      <c r="S4" s="238"/>
      <c r="T4" s="238"/>
      <c r="U4" s="30"/>
      <c r="V4" s="33"/>
      <c r="X4" s="29" t="s">
        <v>135</v>
      </c>
      <c r="Y4" s="30"/>
      <c r="Z4" s="31"/>
      <c r="AA4" s="238"/>
      <c r="AB4" s="238"/>
      <c r="AC4" s="238"/>
      <c r="AD4" s="238"/>
      <c r="AE4" s="238"/>
      <c r="AF4" s="30"/>
      <c r="AG4" s="33"/>
      <c r="AI4" s="29" t="s">
        <v>135</v>
      </c>
      <c r="AJ4" s="30"/>
      <c r="AK4" s="31"/>
      <c r="AL4" s="238"/>
      <c r="AM4" s="238"/>
      <c r="AN4" s="238"/>
      <c r="AO4" s="238"/>
      <c r="AP4" s="238"/>
      <c r="AQ4" s="30"/>
      <c r="AR4" s="33"/>
      <c r="AT4" s="29" t="s">
        <v>135</v>
      </c>
      <c r="AU4" s="30"/>
      <c r="AV4" s="31"/>
      <c r="AW4" s="238"/>
      <c r="AX4" s="238"/>
      <c r="AY4" s="238"/>
      <c r="AZ4" s="238"/>
      <c r="BA4" s="238"/>
      <c r="BB4" s="30"/>
      <c r="BC4" s="33"/>
      <c r="BE4" s="29" t="s">
        <v>135</v>
      </c>
      <c r="BF4" s="30"/>
      <c r="BG4" s="31"/>
      <c r="BH4" s="238"/>
      <c r="BI4" s="238"/>
      <c r="BJ4" s="238"/>
      <c r="BK4" s="238"/>
      <c r="BL4" s="238"/>
      <c r="BM4" s="30"/>
      <c r="BN4" s="33"/>
      <c r="BP4" s="29" t="s">
        <v>135</v>
      </c>
      <c r="BQ4" s="30"/>
      <c r="BR4" s="31"/>
      <c r="BS4" s="238"/>
      <c r="BT4" s="238"/>
      <c r="BU4" s="238"/>
      <c r="BV4" s="238"/>
      <c r="BW4" s="238"/>
      <c r="BX4" s="30"/>
      <c r="BY4" s="33"/>
      <c r="CA4" s="29" t="s">
        <v>135</v>
      </c>
      <c r="CB4" s="30"/>
      <c r="CC4" s="31"/>
      <c r="CD4" s="238"/>
      <c r="CE4" s="238"/>
      <c r="CF4" s="238"/>
      <c r="CG4" s="238"/>
      <c r="CH4" s="238"/>
      <c r="CI4" s="30"/>
      <c r="CJ4" s="33"/>
    </row>
    <row r="5" spans="1:88" ht="20.100000000000001" customHeight="1" x14ac:dyDescent="0.3">
      <c r="A5" s="27" t="s">
        <v>124</v>
      </c>
      <c r="B5" s="35" t="s">
        <v>85</v>
      </c>
      <c r="D5" s="351"/>
      <c r="E5" s="351"/>
      <c r="F5" s="70"/>
      <c r="G5" s="70"/>
      <c r="H5" s="70"/>
      <c r="I5" s="353"/>
      <c r="J5" s="353"/>
      <c r="K5" s="36"/>
      <c r="M5" s="35" t="s">
        <v>85</v>
      </c>
      <c r="O5" s="351"/>
      <c r="P5" s="351"/>
      <c r="Q5" s="70"/>
      <c r="R5" s="70"/>
      <c r="S5" s="70"/>
      <c r="T5" s="353"/>
      <c r="U5" s="353"/>
      <c r="V5" s="36"/>
      <c r="X5" s="35" t="s">
        <v>85</v>
      </c>
      <c r="Z5" s="351"/>
      <c r="AA5" s="351"/>
      <c r="AB5" s="70"/>
      <c r="AC5" s="70"/>
      <c r="AD5" s="70"/>
      <c r="AE5" s="353"/>
      <c r="AF5" s="353"/>
      <c r="AG5" s="36"/>
      <c r="AI5" s="35" t="s">
        <v>85</v>
      </c>
      <c r="AK5" s="351"/>
      <c r="AL5" s="351"/>
      <c r="AM5" s="70"/>
      <c r="AN5" s="70"/>
      <c r="AO5" s="70"/>
      <c r="AP5" s="353"/>
      <c r="AQ5" s="353"/>
      <c r="AR5" s="36"/>
      <c r="AT5" s="35" t="s">
        <v>85</v>
      </c>
      <c r="AV5" s="351"/>
      <c r="AW5" s="351"/>
      <c r="AX5" s="70"/>
      <c r="AY5" s="70"/>
      <c r="AZ5" s="70"/>
      <c r="BA5" s="353"/>
      <c r="BB5" s="353"/>
      <c r="BC5" s="36"/>
      <c r="BE5" s="35" t="s">
        <v>85</v>
      </c>
      <c r="BG5" s="351"/>
      <c r="BH5" s="351"/>
      <c r="BI5" s="70"/>
      <c r="BJ5" s="70"/>
      <c r="BK5" s="70"/>
      <c r="BL5" s="353"/>
      <c r="BM5" s="353"/>
      <c r="BN5" s="36"/>
      <c r="BP5" s="35" t="s">
        <v>85</v>
      </c>
      <c r="BR5" s="351"/>
      <c r="BS5" s="351"/>
      <c r="BT5" s="70"/>
      <c r="BU5" s="70"/>
      <c r="BV5" s="70"/>
      <c r="BW5" s="353"/>
      <c r="BX5" s="353"/>
      <c r="BY5" s="36"/>
      <c r="CA5" s="35" t="s">
        <v>85</v>
      </c>
      <c r="CC5" s="351"/>
      <c r="CD5" s="351"/>
      <c r="CE5" s="70"/>
      <c r="CF5" s="70"/>
      <c r="CG5" s="70"/>
      <c r="CH5" s="353"/>
      <c r="CI5" s="353"/>
      <c r="CJ5" s="36"/>
    </row>
    <row r="6" spans="1:88" ht="20.100000000000001" customHeight="1" x14ac:dyDescent="0.3">
      <c r="A6" s="27" t="s">
        <v>125</v>
      </c>
      <c r="B6" s="35" t="s">
        <v>11</v>
      </c>
      <c r="C6" s="71"/>
      <c r="D6" s="353"/>
      <c r="E6" s="353"/>
      <c r="F6" s="72"/>
      <c r="G6" s="72"/>
      <c r="H6" s="72"/>
      <c r="I6" s="73"/>
      <c r="J6" s="72"/>
      <c r="K6" s="74"/>
      <c r="M6" s="35" t="s">
        <v>11</v>
      </c>
      <c r="N6" s="71"/>
      <c r="O6" s="72"/>
      <c r="P6" s="72"/>
      <c r="Q6" s="72"/>
      <c r="R6" s="72"/>
      <c r="S6" s="72"/>
      <c r="T6" s="73"/>
      <c r="U6" s="72"/>
      <c r="V6" s="74"/>
      <c r="X6" s="35" t="s">
        <v>11</v>
      </c>
      <c r="Y6" s="71"/>
      <c r="Z6" s="72"/>
      <c r="AA6" s="72"/>
      <c r="AB6" s="72"/>
      <c r="AC6" s="72"/>
      <c r="AD6" s="72"/>
      <c r="AE6" s="73"/>
      <c r="AF6" s="72"/>
      <c r="AG6" s="74"/>
      <c r="AI6" s="35" t="s">
        <v>11</v>
      </c>
      <c r="AJ6" s="71"/>
      <c r="AK6" s="72"/>
      <c r="AL6" s="72"/>
      <c r="AM6" s="72"/>
      <c r="AN6" s="72"/>
      <c r="AO6" s="72"/>
      <c r="AP6" s="73"/>
      <c r="AQ6" s="72"/>
      <c r="AR6" s="74"/>
      <c r="AT6" s="35" t="s">
        <v>11</v>
      </c>
      <c r="AU6" s="71"/>
      <c r="AV6" s="72"/>
      <c r="AW6" s="72"/>
      <c r="AX6" s="72"/>
      <c r="AY6" s="72"/>
      <c r="AZ6" s="72"/>
      <c r="BA6" s="73"/>
      <c r="BB6" s="72"/>
      <c r="BC6" s="74"/>
      <c r="BE6" s="35" t="s">
        <v>11</v>
      </c>
      <c r="BF6" s="71"/>
      <c r="BG6" s="72"/>
      <c r="BH6" s="72"/>
      <c r="BI6" s="72"/>
      <c r="BJ6" s="72"/>
      <c r="BK6" s="72"/>
      <c r="BL6" s="73"/>
      <c r="BM6" s="72"/>
      <c r="BN6" s="74"/>
      <c r="BP6" s="35" t="s">
        <v>11</v>
      </c>
      <c r="BQ6" s="71"/>
      <c r="BR6" s="72"/>
      <c r="BS6" s="72"/>
      <c r="BT6" s="72"/>
      <c r="BU6" s="72"/>
      <c r="BV6" s="72"/>
      <c r="BW6" s="73"/>
      <c r="BX6" s="72"/>
      <c r="BY6" s="74"/>
      <c r="CA6" s="35" t="s">
        <v>11</v>
      </c>
      <c r="CB6" s="71"/>
      <c r="CC6" s="72"/>
      <c r="CD6" s="72"/>
      <c r="CE6" s="72"/>
      <c r="CF6" s="72"/>
      <c r="CG6" s="72"/>
      <c r="CH6" s="73"/>
      <c r="CI6" s="72"/>
      <c r="CJ6" s="74"/>
    </row>
    <row r="7" spans="1:88" ht="20.100000000000001" customHeight="1" x14ac:dyDescent="0.3">
      <c r="A7" s="27" t="s">
        <v>126</v>
      </c>
      <c r="B7" s="39" t="s">
        <v>117</v>
      </c>
      <c r="D7" s="328" t="s">
        <v>297</v>
      </c>
      <c r="E7" s="328"/>
      <c r="F7" s="352" t="s">
        <v>294</v>
      </c>
      <c r="G7" s="352"/>
      <c r="H7" s="352"/>
      <c r="I7" s="75"/>
      <c r="J7" s="76"/>
      <c r="K7" s="74"/>
      <c r="M7" s="39" t="s">
        <v>117</v>
      </c>
      <c r="O7" s="77"/>
      <c r="P7" s="77"/>
      <c r="Q7" s="78"/>
      <c r="R7" s="78"/>
      <c r="S7" s="78"/>
      <c r="T7" s="75"/>
      <c r="U7" s="76"/>
      <c r="V7" s="74"/>
      <c r="W7" s="37"/>
      <c r="X7" s="39" t="s">
        <v>117</v>
      </c>
      <c r="Z7" s="77"/>
      <c r="AA7" s="77"/>
      <c r="AB7" s="78"/>
      <c r="AC7" s="78"/>
      <c r="AD7" s="78"/>
      <c r="AE7" s="75"/>
      <c r="AF7" s="76"/>
      <c r="AG7" s="74"/>
      <c r="AI7" s="39" t="s">
        <v>117</v>
      </c>
      <c r="AK7" s="77"/>
      <c r="AL7" s="77"/>
      <c r="AM7" s="78"/>
      <c r="AN7" s="78"/>
      <c r="AO7" s="78"/>
      <c r="AP7" s="75"/>
      <c r="AQ7" s="76"/>
      <c r="AR7" s="74"/>
      <c r="AT7" s="39" t="s">
        <v>117</v>
      </c>
      <c r="AV7" s="77"/>
      <c r="AW7" s="77"/>
      <c r="AX7" s="78"/>
      <c r="AY7" s="78"/>
      <c r="AZ7" s="78"/>
      <c r="BA7" s="75"/>
      <c r="BB7" s="76"/>
      <c r="BC7" s="74"/>
      <c r="BE7" s="39" t="s">
        <v>117</v>
      </c>
      <c r="BG7" s="77"/>
      <c r="BH7" s="77"/>
      <c r="BI7" s="78"/>
      <c r="BJ7" s="78"/>
      <c r="BK7" s="78"/>
      <c r="BL7" s="75"/>
      <c r="BM7" s="76"/>
      <c r="BN7" s="74"/>
      <c r="BP7" s="39" t="s">
        <v>117</v>
      </c>
      <c r="BR7" s="77"/>
      <c r="BS7" s="77"/>
      <c r="BT7" s="78"/>
      <c r="BU7" s="78"/>
      <c r="BV7" s="78"/>
      <c r="BW7" s="75"/>
      <c r="BX7" s="76"/>
      <c r="BY7" s="74"/>
      <c r="CA7" s="39" t="s">
        <v>117</v>
      </c>
      <c r="CC7" s="77"/>
      <c r="CD7" s="77"/>
      <c r="CE7" s="78"/>
      <c r="CF7" s="78"/>
      <c r="CG7" s="78"/>
      <c r="CH7" s="75"/>
      <c r="CI7" s="76"/>
      <c r="CJ7" s="74"/>
    </row>
    <row r="8" spans="1:88" ht="20.100000000000001" customHeight="1" x14ac:dyDescent="0.3">
      <c r="A8" s="27" t="s">
        <v>127</v>
      </c>
      <c r="B8" s="35" t="s">
        <v>116</v>
      </c>
      <c r="D8" s="328" t="s">
        <v>295</v>
      </c>
      <c r="E8" s="328"/>
      <c r="F8" s="326" t="s">
        <v>582</v>
      </c>
      <c r="G8" s="327"/>
      <c r="H8" s="327"/>
      <c r="I8" s="328" t="s">
        <v>301</v>
      </c>
      <c r="J8" s="328"/>
      <c r="K8" s="74"/>
      <c r="M8" s="35" t="s">
        <v>116</v>
      </c>
      <c r="O8" s="77"/>
      <c r="P8" s="77"/>
      <c r="Q8" s="78"/>
      <c r="R8" s="78"/>
      <c r="S8" s="78"/>
      <c r="T8" s="77"/>
      <c r="U8" s="77"/>
      <c r="V8" s="74"/>
      <c r="W8" s="312"/>
      <c r="X8" s="35" t="s">
        <v>116</v>
      </c>
      <c r="Z8" s="77"/>
      <c r="AA8" s="77"/>
      <c r="AB8" s="78"/>
      <c r="AC8" s="78"/>
      <c r="AD8" s="78"/>
      <c r="AE8" s="77"/>
      <c r="AF8" s="77"/>
      <c r="AG8" s="74"/>
      <c r="AI8" s="35" t="s">
        <v>116</v>
      </c>
      <c r="AK8" s="77"/>
      <c r="AL8" s="77"/>
      <c r="AM8" s="78"/>
      <c r="AN8" s="78"/>
      <c r="AO8" s="78"/>
      <c r="AP8" s="77"/>
      <c r="AQ8" s="77"/>
      <c r="AR8" s="74"/>
      <c r="AT8" s="35" t="s">
        <v>116</v>
      </c>
      <c r="AV8" s="77"/>
      <c r="AW8" s="77"/>
      <c r="AX8" s="78"/>
      <c r="AY8" s="78"/>
      <c r="AZ8" s="78"/>
      <c r="BA8" s="77"/>
      <c r="BB8" s="77"/>
      <c r="BC8" s="74"/>
      <c r="BE8" s="35" t="s">
        <v>116</v>
      </c>
      <c r="BG8" s="77"/>
      <c r="BH8" s="77"/>
      <c r="BI8" s="78"/>
      <c r="BJ8" s="78"/>
      <c r="BK8" s="78"/>
      <c r="BL8" s="77"/>
      <c r="BM8" s="77"/>
      <c r="BN8" s="74"/>
      <c r="BP8" s="35" t="s">
        <v>116</v>
      </c>
      <c r="BR8" s="77"/>
      <c r="BS8" s="77"/>
      <c r="BT8" s="78"/>
      <c r="BU8" s="78"/>
      <c r="BV8" s="78"/>
      <c r="BW8" s="77"/>
      <c r="BX8" s="77"/>
      <c r="BY8" s="74"/>
      <c r="CA8" s="35" t="s">
        <v>116</v>
      </c>
      <c r="CC8" s="77"/>
      <c r="CD8" s="77"/>
      <c r="CE8" s="78"/>
      <c r="CF8" s="78"/>
      <c r="CG8" s="78"/>
      <c r="CH8" s="77"/>
      <c r="CI8" s="77"/>
      <c r="CJ8" s="74"/>
    </row>
    <row r="9" spans="1:88" ht="20.100000000000001" customHeight="1" x14ac:dyDescent="0.3">
      <c r="A9" s="27" t="s">
        <v>128</v>
      </c>
      <c r="B9" s="35" t="s">
        <v>119</v>
      </c>
      <c r="D9" s="328" t="s">
        <v>456</v>
      </c>
      <c r="E9" s="328"/>
      <c r="F9" s="326" t="s">
        <v>583</v>
      </c>
      <c r="G9" s="327"/>
      <c r="H9" s="327"/>
      <c r="I9" s="328" t="s">
        <v>301</v>
      </c>
      <c r="J9" s="328"/>
      <c r="K9" s="74"/>
      <c r="M9" s="35" t="s">
        <v>119</v>
      </c>
      <c r="O9" s="77"/>
      <c r="P9" s="77"/>
      <c r="Q9" s="78"/>
      <c r="R9" s="78"/>
      <c r="S9" s="78"/>
      <c r="T9" s="77"/>
      <c r="U9" s="77"/>
      <c r="V9" s="74"/>
      <c r="W9" s="312"/>
      <c r="X9" s="35" t="s">
        <v>119</v>
      </c>
      <c r="Z9" s="77"/>
      <c r="AA9" s="77"/>
      <c r="AB9" s="78"/>
      <c r="AC9" s="78"/>
      <c r="AD9" s="78"/>
      <c r="AE9" s="77"/>
      <c r="AF9" s="77"/>
      <c r="AG9" s="74"/>
      <c r="AI9" s="35" t="s">
        <v>119</v>
      </c>
      <c r="AK9" s="77"/>
      <c r="AL9" s="77"/>
      <c r="AM9" s="78"/>
      <c r="AN9" s="78"/>
      <c r="AO9" s="78"/>
      <c r="AP9" s="77"/>
      <c r="AQ9" s="77"/>
      <c r="AR9" s="74"/>
      <c r="AT9" s="35" t="s">
        <v>119</v>
      </c>
      <c r="AV9" s="77"/>
      <c r="AW9" s="77"/>
      <c r="AX9" s="78"/>
      <c r="AY9" s="78"/>
      <c r="AZ9" s="78"/>
      <c r="BA9" s="77"/>
      <c r="BB9" s="77"/>
      <c r="BC9" s="74"/>
      <c r="BE9" s="35" t="s">
        <v>119</v>
      </c>
      <c r="BG9" s="77"/>
      <c r="BH9" s="77"/>
      <c r="BI9" s="78"/>
      <c r="BJ9" s="78"/>
      <c r="BK9" s="78"/>
      <c r="BL9" s="77"/>
      <c r="BM9" s="77"/>
      <c r="BN9" s="74"/>
      <c r="BP9" s="35" t="s">
        <v>119</v>
      </c>
      <c r="BR9" s="77"/>
      <c r="BS9" s="77"/>
      <c r="BT9" s="78"/>
      <c r="BU9" s="78"/>
      <c r="BV9" s="78"/>
      <c r="BW9" s="77"/>
      <c r="BX9" s="77"/>
      <c r="BY9" s="74"/>
      <c r="CA9" s="35" t="s">
        <v>119</v>
      </c>
      <c r="CC9" s="77"/>
      <c r="CD9" s="77"/>
      <c r="CE9" s="78"/>
      <c r="CF9" s="78"/>
      <c r="CG9" s="78"/>
      <c r="CH9" s="77"/>
      <c r="CI9" s="77"/>
      <c r="CJ9" s="74"/>
    </row>
    <row r="10" spans="1:88" ht="20.100000000000001" customHeight="1" x14ac:dyDescent="0.3">
      <c r="A10" s="27" t="s">
        <v>129</v>
      </c>
      <c r="B10" s="35" t="s">
        <v>88</v>
      </c>
      <c r="D10" s="328" t="s">
        <v>73</v>
      </c>
      <c r="E10" s="328"/>
      <c r="F10" s="326" t="s">
        <v>584</v>
      </c>
      <c r="G10" s="327"/>
      <c r="H10" s="327"/>
      <c r="I10" s="328" t="s">
        <v>301</v>
      </c>
      <c r="J10" s="328"/>
      <c r="K10" s="74"/>
      <c r="M10" s="35" t="s">
        <v>88</v>
      </c>
      <c r="O10" s="77"/>
      <c r="P10" s="77"/>
      <c r="Q10" s="78"/>
      <c r="R10" s="78"/>
      <c r="S10" s="78"/>
      <c r="T10" s="77"/>
      <c r="U10" s="77"/>
      <c r="V10" s="74"/>
      <c r="W10" s="312"/>
      <c r="X10" s="35" t="s">
        <v>88</v>
      </c>
      <c r="Z10" s="77"/>
      <c r="AA10" s="77"/>
      <c r="AB10" s="78"/>
      <c r="AC10" s="78"/>
      <c r="AD10" s="78"/>
      <c r="AE10" s="77"/>
      <c r="AF10" s="77"/>
      <c r="AG10" s="74"/>
      <c r="AI10" s="35" t="s">
        <v>88</v>
      </c>
      <c r="AK10" s="77"/>
      <c r="AL10" s="77"/>
      <c r="AM10" s="78"/>
      <c r="AN10" s="78"/>
      <c r="AO10" s="78"/>
      <c r="AP10" s="77"/>
      <c r="AQ10" s="77"/>
      <c r="AR10" s="74"/>
      <c r="AT10" s="35" t="s">
        <v>88</v>
      </c>
      <c r="AV10" s="77"/>
      <c r="AW10" s="77"/>
      <c r="AX10" s="78"/>
      <c r="AY10" s="78"/>
      <c r="AZ10" s="78"/>
      <c r="BA10" s="77"/>
      <c r="BB10" s="77"/>
      <c r="BC10" s="74"/>
      <c r="BE10" s="35" t="s">
        <v>88</v>
      </c>
      <c r="BG10" s="77"/>
      <c r="BH10" s="77"/>
      <c r="BI10" s="78"/>
      <c r="BJ10" s="78"/>
      <c r="BK10" s="78"/>
      <c r="BL10" s="77"/>
      <c r="BM10" s="77"/>
      <c r="BN10" s="74"/>
      <c r="BP10" s="35" t="s">
        <v>88</v>
      </c>
      <c r="BR10" s="77"/>
      <c r="BS10" s="77"/>
      <c r="BT10" s="78"/>
      <c r="BU10" s="78"/>
      <c r="BV10" s="78"/>
      <c r="BW10" s="77"/>
      <c r="BX10" s="77"/>
      <c r="BY10" s="74"/>
      <c r="CA10" s="35" t="s">
        <v>88</v>
      </c>
      <c r="CC10" s="77"/>
      <c r="CD10" s="77"/>
      <c r="CE10" s="78"/>
      <c r="CF10" s="78"/>
      <c r="CG10" s="78"/>
      <c r="CH10" s="77"/>
      <c r="CI10" s="77"/>
      <c r="CJ10" s="74"/>
    </row>
    <row r="11" spans="1:88" ht="20.100000000000001" customHeight="1" x14ac:dyDescent="0.3">
      <c r="A11" s="27" t="s">
        <v>130</v>
      </c>
      <c r="B11" s="42" t="s">
        <v>118</v>
      </c>
      <c r="D11" s="328" t="s">
        <v>71</v>
      </c>
      <c r="E11" s="328"/>
      <c r="F11" s="326" t="s">
        <v>585</v>
      </c>
      <c r="G11" s="327"/>
      <c r="H11" s="327"/>
      <c r="I11" s="328" t="s">
        <v>301</v>
      </c>
      <c r="J11" s="328"/>
      <c r="K11" s="74"/>
      <c r="L11" s="79"/>
      <c r="M11" s="42" t="s">
        <v>118</v>
      </c>
      <c r="O11" s="77"/>
      <c r="P11" s="77"/>
      <c r="Q11" s="78"/>
      <c r="R11" s="78"/>
      <c r="S11" s="78"/>
      <c r="T11" s="77"/>
      <c r="U11" s="77"/>
      <c r="V11" s="74"/>
      <c r="X11" s="42" t="s">
        <v>118</v>
      </c>
      <c r="Z11" s="77"/>
      <c r="AA11" s="77"/>
      <c r="AB11" s="78"/>
      <c r="AC11" s="78"/>
      <c r="AD11" s="78"/>
      <c r="AE11" s="77"/>
      <c r="AF11" s="77"/>
      <c r="AG11" s="74"/>
      <c r="AI11" s="42" t="s">
        <v>118</v>
      </c>
      <c r="AK11" s="77"/>
      <c r="AL11" s="77"/>
      <c r="AM11" s="78"/>
      <c r="AN11" s="78"/>
      <c r="AO11" s="78"/>
      <c r="AP11" s="77"/>
      <c r="AQ11" s="77"/>
      <c r="AR11" s="74"/>
      <c r="AT11" s="42" t="s">
        <v>118</v>
      </c>
      <c r="AV11" s="77"/>
      <c r="AW11" s="77"/>
      <c r="AX11" s="78"/>
      <c r="AY11" s="78"/>
      <c r="AZ11" s="78"/>
      <c r="BA11" s="77"/>
      <c r="BB11" s="77"/>
      <c r="BC11" s="74"/>
      <c r="BE11" s="42" t="s">
        <v>118</v>
      </c>
      <c r="BG11" s="77"/>
      <c r="BH11" s="77"/>
      <c r="BI11" s="78"/>
      <c r="BJ11" s="78"/>
      <c r="BK11" s="78"/>
      <c r="BL11" s="77"/>
      <c r="BM11" s="77"/>
      <c r="BN11" s="74"/>
      <c r="BP11" s="42" t="s">
        <v>118</v>
      </c>
      <c r="BR11" s="77"/>
      <c r="BS11" s="77"/>
      <c r="BT11" s="78"/>
      <c r="BU11" s="78"/>
      <c r="BV11" s="78"/>
      <c r="BW11" s="77"/>
      <c r="BX11" s="77"/>
      <c r="BY11" s="74"/>
      <c r="CA11" s="42" t="s">
        <v>118</v>
      </c>
      <c r="CC11" s="77"/>
      <c r="CD11" s="77"/>
      <c r="CE11" s="78"/>
      <c r="CF11" s="78"/>
      <c r="CG11" s="78"/>
      <c r="CH11" s="77"/>
      <c r="CI11" s="77"/>
      <c r="CJ11" s="74"/>
    </row>
    <row r="12" spans="1:88" ht="20.100000000000001" customHeight="1" x14ac:dyDescent="0.3">
      <c r="A12" s="27" t="s">
        <v>131</v>
      </c>
      <c r="B12" s="39" t="s">
        <v>313</v>
      </c>
      <c r="D12" s="328" t="s">
        <v>300</v>
      </c>
      <c r="E12" s="328"/>
      <c r="F12" s="326" t="s">
        <v>586</v>
      </c>
      <c r="G12" s="327"/>
      <c r="H12" s="327"/>
      <c r="I12" s="328" t="s">
        <v>301</v>
      </c>
      <c r="J12" s="328"/>
      <c r="K12" s="74"/>
      <c r="L12" s="79"/>
      <c r="M12" s="39" t="s">
        <v>313</v>
      </c>
      <c r="O12" s="77"/>
      <c r="P12" s="77"/>
      <c r="Q12" s="78"/>
      <c r="R12" s="78"/>
      <c r="S12" s="78"/>
      <c r="T12" s="77"/>
      <c r="U12" s="77"/>
      <c r="V12" s="74"/>
      <c r="X12" s="39" t="s">
        <v>313</v>
      </c>
      <c r="Z12" s="77"/>
      <c r="AA12" s="77"/>
      <c r="AB12" s="78"/>
      <c r="AC12" s="78"/>
      <c r="AD12" s="78"/>
      <c r="AE12" s="77"/>
      <c r="AF12" s="77"/>
      <c r="AG12" s="74"/>
      <c r="AI12" s="39" t="s">
        <v>313</v>
      </c>
      <c r="AK12" s="77"/>
      <c r="AL12" s="77"/>
      <c r="AM12" s="78"/>
      <c r="AN12" s="78"/>
      <c r="AO12" s="78"/>
      <c r="AP12" s="77"/>
      <c r="AQ12" s="77"/>
      <c r="AR12" s="74"/>
      <c r="AT12" s="39" t="s">
        <v>313</v>
      </c>
      <c r="AV12" s="77"/>
      <c r="AW12" s="77"/>
      <c r="AX12" s="78"/>
      <c r="AY12" s="78"/>
      <c r="AZ12" s="78"/>
      <c r="BA12" s="77"/>
      <c r="BB12" s="77"/>
      <c r="BC12" s="74"/>
      <c r="BE12" s="39" t="s">
        <v>313</v>
      </c>
      <c r="BG12" s="77"/>
      <c r="BH12" s="77"/>
      <c r="BI12" s="78"/>
      <c r="BJ12" s="78"/>
      <c r="BK12" s="78"/>
      <c r="BL12" s="77"/>
      <c r="BM12" s="77"/>
      <c r="BN12" s="74"/>
      <c r="BP12" s="39" t="s">
        <v>313</v>
      </c>
      <c r="BR12" s="77"/>
      <c r="BS12" s="77"/>
      <c r="BT12" s="78"/>
      <c r="BU12" s="78"/>
      <c r="BV12" s="78"/>
      <c r="BW12" s="77"/>
      <c r="BX12" s="77"/>
      <c r="BY12" s="74"/>
      <c r="CA12" s="39" t="s">
        <v>313</v>
      </c>
      <c r="CC12" s="77"/>
      <c r="CD12" s="77"/>
      <c r="CE12" s="78"/>
      <c r="CF12" s="78"/>
      <c r="CG12" s="78"/>
      <c r="CH12" s="77"/>
      <c r="CI12" s="77"/>
      <c r="CJ12" s="74"/>
    </row>
    <row r="13" spans="1:88" ht="20.100000000000001" customHeight="1" x14ac:dyDescent="0.3">
      <c r="B13" s="39"/>
      <c r="D13" s="328" t="s">
        <v>299</v>
      </c>
      <c r="E13" s="328"/>
      <c r="F13" s="326" t="s">
        <v>587</v>
      </c>
      <c r="G13" s="327"/>
      <c r="H13" s="327"/>
      <c r="I13" s="328" t="s">
        <v>301</v>
      </c>
      <c r="J13" s="328"/>
      <c r="K13" s="74"/>
      <c r="L13" s="79"/>
      <c r="M13" s="39"/>
      <c r="O13" s="77"/>
      <c r="P13" s="77"/>
      <c r="Q13" s="78"/>
      <c r="R13" s="78"/>
      <c r="S13" s="78"/>
      <c r="T13" s="77"/>
      <c r="U13" s="77"/>
      <c r="V13" s="74"/>
      <c r="X13" s="39"/>
      <c r="Z13" s="77"/>
      <c r="AA13" s="77"/>
      <c r="AB13" s="78"/>
      <c r="AC13" s="78"/>
      <c r="AD13" s="78"/>
      <c r="AE13" s="77"/>
      <c r="AF13" s="77"/>
      <c r="AG13" s="74"/>
      <c r="AI13" s="39"/>
      <c r="AK13" s="77"/>
      <c r="AL13" s="77"/>
      <c r="AM13" s="78"/>
      <c r="AN13" s="78"/>
      <c r="AO13" s="78"/>
      <c r="AP13" s="77"/>
      <c r="AQ13" s="77"/>
      <c r="AR13" s="74"/>
      <c r="AT13" s="39"/>
      <c r="AV13" s="77"/>
      <c r="AW13" s="77"/>
      <c r="AX13" s="78"/>
      <c r="AY13" s="78"/>
      <c r="AZ13" s="78"/>
      <c r="BA13" s="77"/>
      <c r="BB13" s="77"/>
      <c r="BC13" s="74"/>
      <c r="BE13" s="39"/>
      <c r="BG13" s="77"/>
      <c r="BH13" s="77"/>
      <c r="BI13" s="78"/>
      <c r="BJ13" s="78"/>
      <c r="BK13" s="78"/>
      <c r="BL13" s="77"/>
      <c r="BM13" s="77"/>
      <c r="BN13" s="74"/>
      <c r="BP13" s="39"/>
      <c r="BR13" s="77"/>
      <c r="BS13" s="77"/>
      <c r="BT13" s="78"/>
      <c r="BU13" s="78"/>
      <c r="BV13" s="78"/>
      <c r="BW13" s="77"/>
      <c r="BX13" s="77"/>
      <c r="BY13" s="74"/>
      <c r="CA13" s="39"/>
      <c r="CC13" s="77"/>
      <c r="CD13" s="77"/>
      <c r="CE13" s="78"/>
      <c r="CF13" s="78"/>
      <c r="CG13" s="78"/>
      <c r="CH13" s="77"/>
      <c r="CI13" s="77"/>
      <c r="CJ13" s="74"/>
    </row>
    <row r="14" spans="1:88" ht="20.100000000000001" customHeight="1" x14ac:dyDescent="0.3">
      <c r="B14" s="39"/>
      <c r="D14" s="328" t="s">
        <v>298</v>
      </c>
      <c r="E14" s="328"/>
      <c r="F14" s="326" t="s">
        <v>588</v>
      </c>
      <c r="G14" s="327"/>
      <c r="H14" s="327"/>
      <c r="I14" s="328" t="s">
        <v>301</v>
      </c>
      <c r="J14" s="328"/>
      <c r="K14" s="74"/>
      <c r="L14" s="79"/>
      <c r="M14" s="39"/>
      <c r="O14" s="77"/>
      <c r="P14" s="77"/>
      <c r="Q14" s="78"/>
      <c r="R14" s="78"/>
      <c r="S14" s="78"/>
      <c r="T14" s="77"/>
      <c r="U14" s="77"/>
      <c r="V14" s="74"/>
      <c r="X14" s="39"/>
      <c r="Z14" s="77"/>
      <c r="AA14" s="77"/>
      <c r="AB14" s="78"/>
      <c r="AC14" s="78"/>
      <c r="AD14" s="78"/>
      <c r="AE14" s="77"/>
      <c r="AF14" s="77"/>
      <c r="AG14" s="74"/>
      <c r="AI14" s="39"/>
      <c r="AK14" s="77"/>
      <c r="AL14" s="77"/>
      <c r="AM14" s="78"/>
      <c r="AN14" s="78"/>
      <c r="AO14" s="78"/>
      <c r="AP14" s="77"/>
      <c r="AQ14" s="77"/>
      <c r="AR14" s="74"/>
      <c r="AT14" s="39"/>
      <c r="AV14" s="77"/>
      <c r="AW14" s="77"/>
      <c r="AX14" s="78"/>
      <c r="AY14" s="78"/>
      <c r="AZ14" s="78"/>
      <c r="BA14" s="77"/>
      <c r="BB14" s="77"/>
      <c r="BC14" s="74"/>
      <c r="BE14" s="39"/>
      <c r="BG14" s="77"/>
      <c r="BH14" s="77"/>
      <c r="BI14" s="78"/>
      <c r="BJ14" s="78"/>
      <c r="BK14" s="78"/>
      <c r="BL14" s="77"/>
      <c r="BM14" s="77"/>
      <c r="BN14" s="74"/>
      <c r="BP14" s="39"/>
      <c r="BR14" s="77"/>
      <c r="BS14" s="77"/>
      <c r="BT14" s="78"/>
      <c r="BU14" s="78"/>
      <c r="BV14" s="78"/>
      <c r="BW14" s="77"/>
      <c r="BX14" s="77"/>
      <c r="BY14" s="74"/>
      <c r="CA14" s="39"/>
      <c r="CC14" s="77"/>
      <c r="CD14" s="77"/>
      <c r="CE14" s="78"/>
      <c r="CF14" s="78"/>
      <c r="CG14" s="78"/>
      <c r="CH14" s="77"/>
      <c r="CI14" s="77"/>
      <c r="CJ14" s="74"/>
    </row>
    <row r="15" spans="1:88" ht="20.100000000000001" customHeight="1" x14ac:dyDescent="0.3">
      <c r="B15" s="39"/>
      <c r="D15" s="260" t="s">
        <v>396</v>
      </c>
      <c r="E15" s="260"/>
      <c r="F15" s="326" t="s">
        <v>572</v>
      </c>
      <c r="G15" s="327"/>
      <c r="H15" s="327"/>
      <c r="I15" s="328" t="s">
        <v>301</v>
      </c>
      <c r="J15" s="328"/>
      <c r="K15" s="74"/>
      <c r="L15" s="79"/>
      <c r="M15" s="39"/>
      <c r="O15" s="77"/>
      <c r="P15" s="77"/>
      <c r="Q15" s="78"/>
      <c r="R15" s="78"/>
      <c r="S15" s="78"/>
      <c r="T15" s="77"/>
      <c r="U15" s="77"/>
      <c r="V15" s="74"/>
      <c r="X15" s="39"/>
      <c r="Z15" s="77"/>
      <c r="AA15" s="77"/>
      <c r="AB15" s="78"/>
      <c r="AC15" s="78"/>
      <c r="AD15" s="78"/>
      <c r="AE15" s="77"/>
      <c r="AF15" s="77"/>
      <c r="AG15" s="74"/>
      <c r="AI15" s="39"/>
      <c r="AK15" s="77"/>
      <c r="AL15" s="77"/>
      <c r="AM15" s="78"/>
      <c r="AN15" s="78"/>
      <c r="AO15" s="78"/>
      <c r="AP15" s="77"/>
      <c r="AQ15" s="77"/>
      <c r="AR15" s="74"/>
      <c r="AT15" s="39"/>
      <c r="AV15" s="77"/>
      <c r="AW15" s="77"/>
      <c r="AX15" s="78"/>
      <c r="AY15" s="78"/>
      <c r="AZ15" s="78"/>
      <c r="BA15" s="77"/>
      <c r="BB15" s="77"/>
      <c r="BC15" s="74"/>
      <c r="BE15" s="39"/>
      <c r="BG15" s="77"/>
      <c r="BH15" s="77"/>
      <c r="BI15" s="78"/>
      <c r="BJ15" s="78"/>
      <c r="BK15" s="78"/>
      <c r="BL15" s="77"/>
      <c r="BM15" s="77"/>
      <c r="BN15" s="74"/>
      <c r="BP15" s="39"/>
      <c r="BR15" s="77"/>
      <c r="BS15" s="77"/>
      <c r="BT15" s="78"/>
      <c r="BU15" s="78"/>
      <c r="BV15" s="78"/>
      <c r="BW15" s="77"/>
      <c r="BX15" s="77"/>
      <c r="BY15" s="74"/>
      <c r="CA15" s="39"/>
      <c r="CC15" s="77"/>
      <c r="CD15" s="77"/>
      <c r="CE15" s="78"/>
      <c r="CF15" s="78"/>
      <c r="CG15" s="78"/>
      <c r="CH15" s="77"/>
      <c r="CI15" s="77"/>
      <c r="CJ15" s="74"/>
    </row>
    <row r="16" spans="1:88" s="46" customFormat="1" ht="20.100000000000001" customHeight="1" x14ac:dyDescent="0.3">
      <c r="B16" s="80"/>
      <c r="D16" s="260" t="s">
        <v>89</v>
      </c>
      <c r="E16" s="260"/>
      <c r="F16" s="326" t="s">
        <v>573</v>
      </c>
      <c r="G16" s="327"/>
      <c r="H16" s="327"/>
      <c r="I16" s="328" t="s">
        <v>301</v>
      </c>
      <c r="J16" s="328"/>
      <c r="K16" s="81"/>
      <c r="L16" s="79"/>
      <c r="M16" s="80"/>
      <c r="O16" s="82" t="s">
        <v>314</v>
      </c>
      <c r="P16" s="354" t="s">
        <v>321</v>
      </c>
      <c r="Q16" s="354"/>
      <c r="R16" s="355" t="s">
        <v>334</v>
      </c>
      <c r="S16" s="355"/>
      <c r="T16" s="354" t="s">
        <v>325</v>
      </c>
      <c r="U16" s="354"/>
      <c r="V16" s="81"/>
      <c r="X16" s="80"/>
      <c r="Z16" s="88" t="s">
        <v>315</v>
      </c>
      <c r="AA16" s="354" t="s">
        <v>445</v>
      </c>
      <c r="AB16" s="354"/>
      <c r="AC16" s="357" t="s">
        <v>397</v>
      </c>
      <c r="AD16" s="357"/>
      <c r="AE16" s="354" t="s">
        <v>449</v>
      </c>
      <c r="AF16" s="354"/>
      <c r="AG16" s="81"/>
      <c r="AI16" s="80"/>
      <c r="AK16" s="82"/>
      <c r="AL16" s="83"/>
      <c r="AM16" s="82" t="s">
        <v>336</v>
      </c>
      <c r="AN16" s="84" t="s">
        <v>339</v>
      </c>
      <c r="AO16" s="85"/>
      <c r="AP16" s="354"/>
      <c r="AQ16" s="354"/>
      <c r="AR16" s="81"/>
      <c r="AT16" s="80"/>
      <c r="AV16" s="44" t="s">
        <v>342</v>
      </c>
      <c r="AW16" s="341" t="s">
        <v>351</v>
      </c>
      <c r="AX16" s="341"/>
      <c r="AY16" s="86" t="s">
        <v>590</v>
      </c>
      <c r="AZ16" s="86"/>
      <c r="BA16" s="87" t="s">
        <v>444</v>
      </c>
      <c r="BB16" s="87"/>
      <c r="BC16" s="81"/>
      <c r="BE16" s="80"/>
      <c r="BG16" s="44" t="s">
        <v>346</v>
      </c>
      <c r="BH16" s="341" t="s">
        <v>355</v>
      </c>
      <c r="BI16" s="341"/>
      <c r="BJ16" s="44" t="s">
        <v>350</v>
      </c>
      <c r="BK16" s="341" t="s">
        <v>359</v>
      </c>
      <c r="BL16" s="341"/>
      <c r="BM16" s="83"/>
      <c r="BN16" s="81"/>
      <c r="BP16" s="80"/>
      <c r="BR16" s="44" t="s">
        <v>370</v>
      </c>
      <c r="BS16" s="341" t="s">
        <v>361</v>
      </c>
      <c r="BT16" s="341"/>
      <c r="BU16" s="44" t="s">
        <v>374</v>
      </c>
      <c r="BV16" s="341" t="s">
        <v>365</v>
      </c>
      <c r="BW16" s="341"/>
      <c r="BX16" s="83"/>
      <c r="BY16" s="81"/>
      <c r="CA16" s="80"/>
      <c r="CC16" s="44" t="s">
        <v>377</v>
      </c>
      <c r="CD16" s="260" t="s">
        <v>381</v>
      </c>
      <c r="CE16" s="260"/>
      <c r="CF16" s="44" t="s">
        <v>385</v>
      </c>
      <c r="CG16" s="260" t="s">
        <v>386</v>
      </c>
      <c r="CH16" s="260"/>
      <c r="CI16" s="83"/>
      <c r="CJ16" s="81"/>
    </row>
    <row r="17" spans="2:88" s="46" customFormat="1" ht="20.100000000000001" customHeight="1" x14ac:dyDescent="0.3">
      <c r="B17" s="80"/>
      <c r="D17" s="260" t="s">
        <v>320</v>
      </c>
      <c r="E17" s="260"/>
      <c r="F17" s="326" t="s">
        <v>574</v>
      </c>
      <c r="G17" s="327"/>
      <c r="H17" s="327"/>
      <c r="I17" s="328" t="s">
        <v>301</v>
      </c>
      <c r="J17" s="328"/>
      <c r="K17" s="81"/>
      <c r="M17" s="80"/>
      <c r="O17" s="88" t="s">
        <v>331</v>
      </c>
      <c r="P17" s="354" t="s">
        <v>322</v>
      </c>
      <c r="Q17" s="354"/>
      <c r="R17" s="355" t="s">
        <v>335</v>
      </c>
      <c r="S17" s="355"/>
      <c r="T17" s="356" t="s">
        <v>326</v>
      </c>
      <c r="U17" s="356"/>
      <c r="V17" s="81"/>
      <c r="X17" s="80"/>
      <c r="Z17" s="89" t="s">
        <v>316</v>
      </c>
      <c r="AA17" s="354" t="s">
        <v>446</v>
      </c>
      <c r="AB17" s="354"/>
      <c r="AC17" s="357" t="s">
        <v>320</v>
      </c>
      <c r="AD17" s="357"/>
      <c r="AE17" s="354" t="s">
        <v>450</v>
      </c>
      <c r="AF17" s="354"/>
      <c r="AG17" s="81"/>
      <c r="AI17" s="80"/>
      <c r="AK17" s="88"/>
      <c r="AL17" s="83"/>
      <c r="AM17" s="88" t="s">
        <v>337</v>
      </c>
      <c r="AN17" s="84" t="s">
        <v>340</v>
      </c>
      <c r="AO17" s="85"/>
      <c r="AP17" s="83"/>
      <c r="AQ17" s="83"/>
      <c r="AR17" s="81"/>
      <c r="AT17" s="80"/>
      <c r="AV17" s="44" t="s">
        <v>343</v>
      </c>
      <c r="AW17" s="341" t="s">
        <v>352</v>
      </c>
      <c r="AX17" s="341"/>
      <c r="AY17" s="86" t="s">
        <v>466</v>
      </c>
      <c r="BA17" s="87" t="s">
        <v>465</v>
      </c>
      <c r="BB17" s="83"/>
      <c r="BC17" s="81"/>
      <c r="BE17" s="80"/>
      <c r="BG17" s="44" t="s">
        <v>347</v>
      </c>
      <c r="BH17" s="341" t="s">
        <v>356</v>
      </c>
      <c r="BI17" s="341"/>
      <c r="BJ17" s="44" t="s">
        <v>366</v>
      </c>
      <c r="BK17" s="341" t="s">
        <v>367</v>
      </c>
      <c r="BL17" s="341"/>
      <c r="BM17" s="83"/>
      <c r="BN17" s="81"/>
      <c r="BP17" s="80"/>
      <c r="BR17" s="44" t="s">
        <v>371</v>
      </c>
      <c r="BS17" s="341" t="s">
        <v>362</v>
      </c>
      <c r="BT17" s="341"/>
      <c r="BU17" s="44" t="s">
        <v>375</v>
      </c>
      <c r="BV17" s="341" t="s">
        <v>376</v>
      </c>
      <c r="BW17" s="341"/>
      <c r="BX17" s="83"/>
      <c r="BY17" s="81"/>
      <c r="CA17" s="80"/>
      <c r="CC17" s="44" t="s">
        <v>378</v>
      </c>
      <c r="CD17" s="260" t="s">
        <v>382</v>
      </c>
      <c r="CE17" s="260"/>
      <c r="CF17" s="44" t="s">
        <v>455</v>
      </c>
      <c r="CG17" s="260" t="s">
        <v>454</v>
      </c>
      <c r="CH17" s="260"/>
      <c r="CI17" s="83"/>
      <c r="CJ17" s="81"/>
    </row>
    <row r="18" spans="2:88" s="46" customFormat="1" ht="20.100000000000001" customHeight="1" x14ac:dyDescent="0.3">
      <c r="B18" s="80"/>
      <c r="D18" s="329" t="s">
        <v>302</v>
      </c>
      <c r="E18" s="329"/>
      <c r="F18" s="326" t="s">
        <v>589</v>
      </c>
      <c r="G18" s="327"/>
      <c r="H18" s="327"/>
      <c r="I18" s="329"/>
      <c r="J18" s="329"/>
      <c r="K18" s="81"/>
      <c r="M18" s="80"/>
      <c r="O18" s="89" t="s">
        <v>332</v>
      </c>
      <c r="P18" s="354" t="s">
        <v>323</v>
      </c>
      <c r="Q18" s="354"/>
      <c r="R18" s="355" t="s">
        <v>360</v>
      </c>
      <c r="S18" s="355"/>
      <c r="T18" s="354" t="s">
        <v>327</v>
      </c>
      <c r="U18" s="354"/>
      <c r="V18" s="81"/>
      <c r="X18" s="80"/>
      <c r="Z18" s="92" t="s">
        <v>317</v>
      </c>
      <c r="AA18" s="356" t="s">
        <v>447</v>
      </c>
      <c r="AB18" s="356"/>
      <c r="AC18" s="357" t="s">
        <v>89</v>
      </c>
      <c r="AD18" s="357"/>
      <c r="AE18" s="354" t="s">
        <v>451</v>
      </c>
      <c r="AF18" s="354"/>
      <c r="AG18" s="81"/>
      <c r="AI18" s="80"/>
      <c r="AK18" s="89"/>
      <c r="AL18" s="83"/>
      <c r="AM18" s="89" t="s">
        <v>338</v>
      </c>
      <c r="AN18" s="84" t="s">
        <v>341</v>
      </c>
      <c r="AO18" s="85"/>
      <c r="AP18" s="83"/>
      <c r="AQ18" s="83"/>
      <c r="AR18" s="81"/>
      <c r="AT18" s="80"/>
      <c r="AV18" s="44" t="s">
        <v>344</v>
      </c>
      <c r="AW18" s="341" t="s">
        <v>353</v>
      </c>
      <c r="AX18" s="341"/>
      <c r="BA18" s="83"/>
      <c r="BB18" s="83"/>
      <c r="BC18" s="81"/>
      <c r="BE18" s="80"/>
      <c r="BG18" s="44" t="s">
        <v>348</v>
      </c>
      <c r="BH18" s="260" t="s">
        <v>357</v>
      </c>
      <c r="BI18" s="260"/>
      <c r="BJ18" s="44" t="s">
        <v>368</v>
      </c>
      <c r="BK18" s="260" t="s">
        <v>369</v>
      </c>
      <c r="BL18" s="260"/>
      <c r="BM18" s="83"/>
      <c r="BN18" s="81"/>
      <c r="BP18" s="80"/>
      <c r="BR18" s="44" t="s">
        <v>372</v>
      </c>
      <c r="BS18" s="341" t="s">
        <v>363</v>
      </c>
      <c r="BT18" s="341"/>
      <c r="BU18" s="44" t="s">
        <v>458</v>
      </c>
      <c r="BV18" s="260" t="s">
        <v>459</v>
      </c>
      <c r="BW18" s="260"/>
      <c r="BX18" s="83"/>
      <c r="BY18" s="81"/>
      <c r="CA18" s="80"/>
      <c r="CC18" s="44" t="s">
        <v>379</v>
      </c>
      <c r="CD18" s="260" t="s">
        <v>383</v>
      </c>
      <c r="CE18" s="260"/>
      <c r="CF18" s="44" t="s">
        <v>470</v>
      </c>
      <c r="CG18" s="260" t="s">
        <v>471</v>
      </c>
      <c r="CH18" s="260"/>
      <c r="CI18" s="83"/>
      <c r="CJ18" s="81"/>
    </row>
    <row r="19" spans="2:88" s="46" customFormat="1" ht="20.100000000000001" customHeight="1" x14ac:dyDescent="0.3">
      <c r="B19" s="80"/>
      <c r="C19" s="90"/>
      <c r="D19" s="91"/>
      <c r="E19" s="91"/>
      <c r="F19" s="91"/>
      <c r="G19" s="91"/>
      <c r="H19" s="91"/>
      <c r="I19" s="91"/>
      <c r="J19" s="91"/>
      <c r="K19" s="187"/>
      <c r="M19" s="80"/>
      <c r="N19" s="90"/>
      <c r="O19" s="88" t="s">
        <v>333</v>
      </c>
      <c r="P19" s="354" t="s">
        <v>324</v>
      </c>
      <c r="Q19" s="354"/>
      <c r="R19" s="354"/>
      <c r="S19" s="354"/>
      <c r="V19" s="81"/>
      <c r="X19" s="80"/>
      <c r="Y19" s="90"/>
      <c r="Z19" s="44" t="s">
        <v>318</v>
      </c>
      <c r="AA19" s="260" t="s">
        <v>448</v>
      </c>
      <c r="AB19" s="260"/>
      <c r="AC19" s="179"/>
      <c r="AD19" s="179"/>
      <c r="AE19" s="87"/>
      <c r="AF19" s="87"/>
      <c r="AG19" s="81"/>
      <c r="AI19" s="80"/>
      <c r="AJ19" s="90"/>
      <c r="AK19" s="92"/>
      <c r="AL19" s="83"/>
      <c r="AM19" s="83"/>
      <c r="AN19" s="85"/>
      <c r="AO19" s="85"/>
      <c r="AP19" s="83"/>
      <c r="AQ19" s="83"/>
      <c r="AR19" s="81"/>
      <c r="AT19" s="80"/>
      <c r="AU19" s="90"/>
      <c r="AV19" s="44" t="s">
        <v>345</v>
      </c>
      <c r="AW19" s="341" t="s">
        <v>354</v>
      </c>
      <c r="AX19" s="341"/>
      <c r="BA19" s="83"/>
      <c r="BB19" s="83"/>
      <c r="BC19" s="81"/>
      <c r="BE19" s="80"/>
      <c r="BF19" s="90"/>
      <c r="BG19" s="44" t="s">
        <v>349</v>
      </c>
      <c r="BH19" s="260" t="s">
        <v>358</v>
      </c>
      <c r="BI19" s="260"/>
      <c r="BJ19" s="44" t="s">
        <v>590</v>
      </c>
      <c r="BK19" s="260" t="s">
        <v>591</v>
      </c>
      <c r="BL19" s="260"/>
      <c r="BM19" s="83"/>
      <c r="BN19" s="81"/>
      <c r="BP19" s="80"/>
      <c r="BQ19" s="90"/>
      <c r="BR19" s="44" t="s">
        <v>373</v>
      </c>
      <c r="BS19" s="341" t="s">
        <v>364</v>
      </c>
      <c r="BT19" s="341"/>
      <c r="BU19" s="44" t="s">
        <v>590</v>
      </c>
      <c r="BV19" s="260" t="s">
        <v>593</v>
      </c>
      <c r="BW19" s="260"/>
      <c r="BX19" s="83"/>
      <c r="BY19" s="81"/>
      <c r="CA19" s="80"/>
      <c r="CB19" s="90"/>
      <c r="CC19" s="44" t="s">
        <v>380</v>
      </c>
      <c r="CD19" s="341" t="s">
        <v>384</v>
      </c>
      <c r="CE19" s="341"/>
      <c r="CH19" s="83"/>
      <c r="CI19" s="83"/>
      <c r="CJ19" s="81"/>
    </row>
    <row r="20" spans="2:88" ht="20.100000000000001" customHeight="1" x14ac:dyDescent="0.3">
      <c r="B20" s="39"/>
      <c r="C20" s="91" t="s">
        <v>569</v>
      </c>
      <c r="D20" s="91"/>
      <c r="E20" s="91"/>
      <c r="F20" s="91"/>
      <c r="G20" s="91"/>
      <c r="H20" s="91"/>
      <c r="I20" s="91"/>
      <c r="J20" s="91"/>
      <c r="K20" s="74"/>
      <c r="M20" s="39"/>
      <c r="N20" s="91"/>
      <c r="O20" s="91"/>
      <c r="P20" s="91"/>
      <c r="Q20" s="91"/>
      <c r="R20" s="91"/>
      <c r="S20" s="91"/>
      <c r="T20" s="91"/>
      <c r="U20" s="91"/>
      <c r="V20" s="74"/>
      <c r="X20" s="39"/>
      <c r="Y20" s="91"/>
      <c r="Z20" s="91"/>
      <c r="AA20" s="91"/>
      <c r="AB20" s="91"/>
      <c r="AC20" s="91"/>
      <c r="AD20" s="91"/>
      <c r="AE20" s="91"/>
      <c r="AF20" s="91"/>
      <c r="AG20" s="74"/>
      <c r="AI20" s="39"/>
      <c r="AJ20" s="91"/>
      <c r="AK20" s="91"/>
      <c r="AL20" s="91"/>
      <c r="AM20" s="91"/>
      <c r="AN20" s="91"/>
      <c r="AO20" s="91"/>
      <c r="AP20" s="91"/>
      <c r="AQ20" s="91"/>
      <c r="AR20" s="74"/>
      <c r="AT20" s="39"/>
      <c r="AU20" s="91"/>
      <c r="AV20" s="91"/>
      <c r="AW20" s="91"/>
      <c r="AX20" s="91"/>
      <c r="AY20" s="91"/>
      <c r="AZ20" s="91"/>
      <c r="BA20" s="91"/>
      <c r="BB20" s="91"/>
      <c r="BC20" s="74"/>
      <c r="BE20" s="39"/>
      <c r="BF20" s="91"/>
      <c r="BI20" s="71"/>
      <c r="BK20" s="91"/>
      <c r="BL20" s="91"/>
      <c r="BM20" s="91"/>
      <c r="BN20" s="74"/>
      <c r="BP20" s="39"/>
      <c r="BQ20" s="91"/>
      <c r="BR20" s="91"/>
      <c r="BS20" s="91"/>
      <c r="BT20" s="78"/>
      <c r="BU20" s="78"/>
      <c r="BV20" s="78"/>
      <c r="BW20" s="91"/>
      <c r="BX20" s="91"/>
      <c r="BY20" s="74"/>
      <c r="CA20" s="39"/>
      <c r="CB20" s="91"/>
      <c r="CC20" s="91"/>
      <c r="CD20" s="91"/>
      <c r="CH20" s="91"/>
      <c r="CI20" s="91"/>
      <c r="CJ20" s="74"/>
    </row>
    <row r="21" spans="2:88" ht="18" customHeight="1" x14ac:dyDescent="0.3">
      <c r="B21" s="39"/>
      <c r="K21" s="74"/>
      <c r="M21" s="39"/>
      <c r="N21" s="91"/>
      <c r="O21" s="91"/>
      <c r="P21" s="91"/>
      <c r="Q21" s="91"/>
      <c r="R21" s="91"/>
      <c r="S21" s="91"/>
      <c r="T21" s="91"/>
      <c r="U21" s="91"/>
      <c r="V21" s="74"/>
      <c r="X21" s="39"/>
      <c r="Y21" s="91"/>
      <c r="Z21" s="91"/>
      <c r="AA21" s="91"/>
      <c r="AB21" s="91"/>
      <c r="AC21" s="91"/>
      <c r="AD21" s="91"/>
      <c r="AE21" s="91"/>
      <c r="AF21" s="91"/>
      <c r="AG21" s="74"/>
      <c r="AI21" s="39"/>
      <c r="AJ21" s="91"/>
      <c r="AK21" s="91"/>
      <c r="AL21" s="91"/>
      <c r="AM21" s="91"/>
      <c r="AN21" s="91"/>
      <c r="AO21" s="91"/>
      <c r="AP21" s="91"/>
      <c r="AQ21" s="91"/>
      <c r="AR21" s="74"/>
      <c r="AT21" s="39"/>
      <c r="AU21" s="91"/>
      <c r="AV21" s="91"/>
      <c r="AW21" s="91"/>
      <c r="AX21" s="91"/>
      <c r="AY21" s="91"/>
      <c r="AZ21" s="91"/>
      <c r="BA21" s="91"/>
      <c r="BB21" s="91"/>
      <c r="BC21" s="74"/>
      <c r="BE21" s="39"/>
      <c r="BF21" s="91"/>
      <c r="BG21" s="91"/>
      <c r="BH21" s="91"/>
      <c r="BI21" s="91"/>
      <c r="BJ21" s="91"/>
      <c r="BK21" s="91"/>
      <c r="BL21" s="91"/>
      <c r="BM21" s="91"/>
      <c r="BN21" s="74"/>
      <c r="BP21" s="39"/>
      <c r="BQ21" s="91"/>
      <c r="BR21" s="91"/>
      <c r="BS21" s="91"/>
      <c r="BT21" s="91"/>
      <c r="BU21" s="91"/>
      <c r="BV21" s="91"/>
      <c r="BW21" s="91"/>
      <c r="BX21" s="91"/>
      <c r="BY21" s="74"/>
      <c r="CA21" s="39"/>
      <c r="CB21" s="91"/>
      <c r="CC21" s="91"/>
      <c r="CD21" s="91"/>
      <c r="CE21" s="91"/>
      <c r="CF21" s="91"/>
      <c r="CG21" s="91"/>
      <c r="CH21" s="91"/>
      <c r="CI21" s="91"/>
      <c r="CJ21" s="74"/>
    </row>
    <row r="22" spans="2:88" ht="20.100000000000001" customHeight="1" x14ac:dyDescent="0.3">
      <c r="B22" s="39"/>
      <c r="E22" s="93" t="s">
        <v>120</v>
      </c>
      <c r="F22" s="44"/>
      <c r="G22" s="94" t="s">
        <v>121</v>
      </c>
      <c r="H22" s="44"/>
      <c r="I22" s="93" t="s">
        <v>122</v>
      </c>
      <c r="J22" s="46"/>
      <c r="K22" s="36"/>
      <c r="M22" s="39"/>
      <c r="P22" s="93" t="s">
        <v>387</v>
      </c>
      <c r="Q22" s="44"/>
      <c r="R22" s="94" t="s">
        <v>121</v>
      </c>
      <c r="S22" s="44"/>
      <c r="T22" s="93" t="s">
        <v>122</v>
      </c>
      <c r="U22" s="46"/>
      <c r="V22" s="36"/>
      <c r="X22" s="39"/>
      <c r="AA22" s="93" t="s">
        <v>387</v>
      </c>
      <c r="AB22" s="44"/>
      <c r="AC22" s="94" t="s">
        <v>121</v>
      </c>
      <c r="AD22" s="44"/>
      <c r="AE22" s="93" t="s">
        <v>122</v>
      </c>
      <c r="AF22" s="46"/>
      <c r="AG22" s="36"/>
      <c r="AI22" s="39"/>
      <c r="AL22" s="93" t="s">
        <v>387</v>
      </c>
      <c r="AM22" s="44"/>
      <c r="AN22" s="94" t="s">
        <v>121</v>
      </c>
      <c r="AO22" s="44"/>
      <c r="AP22" s="93" t="s">
        <v>122</v>
      </c>
      <c r="AQ22" s="46"/>
      <c r="AR22" s="36"/>
      <c r="AT22" s="39"/>
      <c r="AW22" s="93" t="s">
        <v>387</v>
      </c>
      <c r="AX22" s="44"/>
      <c r="AY22" s="94" t="s">
        <v>121</v>
      </c>
      <c r="AZ22" s="44"/>
      <c r="BA22" s="93" t="s">
        <v>122</v>
      </c>
      <c r="BB22" s="46"/>
      <c r="BC22" s="36"/>
      <c r="BE22" s="39"/>
      <c r="BH22" s="93" t="s">
        <v>387</v>
      </c>
      <c r="BI22" s="44"/>
      <c r="BJ22" s="94" t="s">
        <v>121</v>
      </c>
      <c r="BK22" s="44"/>
      <c r="BL22" s="93" t="s">
        <v>122</v>
      </c>
      <c r="BM22" s="46"/>
      <c r="BN22" s="36"/>
      <c r="BP22" s="39"/>
      <c r="BS22" s="93" t="s">
        <v>387</v>
      </c>
      <c r="BT22" s="44"/>
      <c r="BU22" s="94" t="s">
        <v>121</v>
      </c>
      <c r="BV22" s="44"/>
      <c r="BW22" s="93" t="s">
        <v>122</v>
      </c>
      <c r="BX22" s="46"/>
      <c r="BY22" s="36"/>
      <c r="CA22" s="39"/>
      <c r="CD22" s="93" t="s">
        <v>387</v>
      </c>
      <c r="CE22" s="44"/>
      <c r="CG22" s="44"/>
      <c r="CH22" s="93" t="s">
        <v>122</v>
      </c>
      <c r="CI22" s="46"/>
      <c r="CJ22" s="36"/>
    </row>
    <row r="23" spans="2:88" ht="20.100000000000001" customHeight="1" thickBot="1" x14ac:dyDescent="0.35">
      <c r="B23" s="53"/>
      <c r="C23" s="54"/>
      <c r="D23" s="54"/>
      <c r="E23" s="54"/>
      <c r="F23" s="54"/>
      <c r="G23" s="54"/>
      <c r="H23" s="54"/>
      <c r="I23" s="54"/>
      <c r="J23" s="54"/>
      <c r="K23" s="55"/>
      <c r="M23" s="53"/>
      <c r="N23" s="54"/>
      <c r="O23" s="54"/>
      <c r="P23" s="54"/>
      <c r="Q23" s="54"/>
      <c r="R23" s="54"/>
      <c r="S23" s="54"/>
      <c r="T23" s="54"/>
      <c r="U23" s="54"/>
      <c r="V23" s="55"/>
      <c r="X23" s="53"/>
      <c r="Y23" s="54"/>
      <c r="Z23" s="54"/>
      <c r="AA23" s="54"/>
      <c r="AB23" s="54"/>
      <c r="AC23" s="54"/>
      <c r="AD23" s="54"/>
      <c r="AE23" s="54"/>
      <c r="AF23" s="54"/>
      <c r="AG23" s="55"/>
      <c r="AI23" s="53"/>
      <c r="AJ23" s="54"/>
      <c r="AK23" s="54"/>
      <c r="AL23" s="54"/>
      <c r="AM23" s="54"/>
      <c r="AN23" s="54"/>
      <c r="AO23" s="54"/>
      <c r="AP23" s="54"/>
      <c r="AQ23" s="54"/>
      <c r="AR23" s="55"/>
      <c r="AT23" s="53"/>
      <c r="AU23" s="54"/>
      <c r="AV23" s="54"/>
      <c r="AW23" s="54"/>
      <c r="AX23" s="54"/>
      <c r="AY23" s="54"/>
      <c r="AZ23" s="54"/>
      <c r="BA23" s="54"/>
      <c r="BB23" s="54"/>
      <c r="BC23" s="55"/>
      <c r="BE23" s="53"/>
      <c r="BF23" s="54"/>
      <c r="BG23" s="54"/>
      <c r="BH23" s="54"/>
      <c r="BI23" s="54"/>
      <c r="BJ23" s="54"/>
      <c r="BK23" s="54"/>
      <c r="BL23" s="54"/>
      <c r="BM23" s="54"/>
      <c r="BN23" s="55"/>
      <c r="BP23" s="53"/>
      <c r="BQ23" s="54"/>
      <c r="BR23" s="54"/>
      <c r="BS23" s="54"/>
      <c r="BT23" s="54"/>
      <c r="BU23" s="54"/>
      <c r="BV23" s="54"/>
      <c r="BW23" s="54"/>
      <c r="BX23" s="54"/>
      <c r="BY23" s="55"/>
      <c r="CA23" s="53"/>
      <c r="CB23" s="54"/>
      <c r="CC23" s="54"/>
      <c r="CD23" s="54"/>
      <c r="CE23" s="54"/>
      <c r="CF23" s="54"/>
      <c r="CG23" s="54"/>
      <c r="CH23" s="54"/>
      <c r="CI23" s="54"/>
      <c r="CJ23" s="55"/>
    </row>
    <row r="24" spans="2:88" x14ac:dyDescent="0.3">
      <c r="J24" s="27" t="s">
        <v>328</v>
      </c>
    </row>
    <row r="25" spans="2:88" x14ac:dyDescent="0.3">
      <c r="J25" s="27" t="s">
        <v>390</v>
      </c>
      <c r="U25" s="27" t="s">
        <v>329</v>
      </c>
      <c r="AF25" s="27" t="s">
        <v>329</v>
      </c>
      <c r="AQ25" s="27" t="s">
        <v>329</v>
      </c>
      <c r="BB25" s="27" t="s">
        <v>329</v>
      </c>
      <c r="BM25" s="27" t="s">
        <v>329</v>
      </c>
      <c r="BX25" s="27" t="s">
        <v>329</v>
      </c>
      <c r="CI25" s="27" t="s">
        <v>600</v>
      </c>
    </row>
    <row r="26" spans="2:88" ht="19.5" customHeight="1" x14ac:dyDescent="0.3">
      <c r="Q26" s="27" t="s">
        <v>389</v>
      </c>
      <c r="U26" s="27" t="s">
        <v>330</v>
      </c>
      <c r="AF26" s="27" t="s">
        <v>330</v>
      </c>
      <c r="AQ26" s="27" t="s">
        <v>330</v>
      </c>
      <c r="BB26" s="27" t="s">
        <v>330</v>
      </c>
      <c r="BM26" s="27" t="s">
        <v>330</v>
      </c>
      <c r="BX26" s="27" t="s">
        <v>330</v>
      </c>
    </row>
    <row r="27" spans="2:88" ht="19.5" customHeight="1" x14ac:dyDescent="0.3">
      <c r="Q27" s="27" t="s">
        <v>388</v>
      </c>
      <c r="CC27" s="335" t="s">
        <v>190</v>
      </c>
      <c r="CD27" s="335"/>
      <c r="CE27" s="335" t="s">
        <v>157</v>
      </c>
      <c r="CF27" s="335"/>
      <c r="CG27" s="335"/>
      <c r="CH27" s="333" t="s">
        <v>160</v>
      </c>
      <c r="CI27" s="334"/>
    </row>
    <row r="28" spans="2:88" x14ac:dyDescent="0.3">
      <c r="K28" s="46"/>
      <c r="V28" s="46"/>
      <c r="AA28" s="316" t="s">
        <v>190</v>
      </c>
      <c r="AB28" s="316"/>
      <c r="AC28" s="316" t="s">
        <v>157</v>
      </c>
      <c r="AD28" s="316"/>
      <c r="AE28" s="316"/>
      <c r="AF28" s="71" t="s">
        <v>160</v>
      </c>
      <c r="AG28" s="46"/>
      <c r="AR28" s="46"/>
      <c r="AW28" s="335" t="s">
        <v>190</v>
      </c>
      <c r="AX28" s="335"/>
      <c r="AY28" s="335" t="s">
        <v>157</v>
      </c>
      <c r="AZ28" s="335"/>
      <c r="BA28" s="335"/>
      <c r="BC28" s="46"/>
      <c r="BG28" s="335" t="s">
        <v>190</v>
      </c>
      <c r="BH28" s="335"/>
      <c r="BI28" s="335" t="s">
        <v>157</v>
      </c>
      <c r="BJ28" s="335"/>
      <c r="BK28" s="335"/>
      <c r="BL28" s="333" t="s">
        <v>160</v>
      </c>
      <c r="BM28" s="334"/>
      <c r="BN28" s="46"/>
      <c r="BR28" s="335" t="s">
        <v>190</v>
      </c>
      <c r="BS28" s="335"/>
      <c r="BT28" s="335" t="s">
        <v>157</v>
      </c>
      <c r="BU28" s="335"/>
      <c r="BV28" s="335"/>
      <c r="BW28" s="319" t="s">
        <v>160</v>
      </c>
      <c r="BX28" s="319"/>
      <c r="BY28" s="46"/>
      <c r="CC28" s="319" t="s">
        <v>381</v>
      </c>
      <c r="CD28" s="319"/>
      <c r="CE28" s="322" t="s">
        <v>488</v>
      </c>
      <c r="CF28" s="322"/>
      <c r="CG28" s="322"/>
      <c r="CH28" s="95" t="s">
        <v>452</v>
      </c>
      <c r="CI28" s="95"/>
      <c r="CJ28" s="46"/>
    </row>
    <row r="29" spans="2:88" x14ac:dyDescent="0.3">
      <c r="E29" s="96" t="s">
        <v>190</v>
      </c>
      <c r="F29" s="331" t="s">
        <v>489</v>
      </c>
      <c r="G29" s="331"/>
      <c r="H29" s="331"/>
      <c r="I29" s="331"/>
      <c r="J29" s="91"/>
      <c r="K29" s="46"/>
      <c r="O29" s="348" t="s">
        <v>190</v>
      </c>
      <c r="P29" s="348"/>
      <c r="Q29" s="348" t="s">
        <v>157</v>
      </c>
      <c r="R29" s="348"/>
      <c r="S29" s="348"/>
      <c r="T29" s="348" t="s">
        <v>393</v>
      </c>
      <c r="U29" s="348"/>
      <c r="V29" s="348"/>
      <c r="W29" s="97"/>
      <c r="AA29" s="98"/>
      <c r="AB29" s="98"/>
      <c r="AC29" s="349"/>
      <c r="AD29" s="349"/>
      <c r="AE29" s="349"/>
      <c r="AF29" s="98"/>
      <c r="AG29" s="99"/>
      <c r="AK29" s="348" t="s">
        <v>190</v>
      </c>
      <c r="AL29" s="348"/>
      <c r="AM29" s="348" t="s">
        <v>157</v>
      </c>
      <c r="AN29" s="348"/>
      <c r="AO29" s="348"/>
      <c r="AP29" s="346"/>
      <c r="AQ29" s="346"/>
      <c r="AR29" s="346"/>
      <c r="AW29" s="319" t="s">
        <v>351</v>
      </c>
      <c r="AX29" s="319"/>
      <c r="AY29" s="322" t="s">
        <v>490</v>
      </c>
      <c r="AZ29" s="322"/>
      <c r="BA29" s="322"/>
      <c r="BC29" s="46"/>
      <c r="BG29" s="319" t="s">
        <v>355</v>
      </c>
      <c r="BH29" s="319"/>
      <c r="BI29" s="322" t="s">
        <v>491</v>
      </c>
      <c r="BJ29" s="322"/>
      <c r="BK29" s="322"/>
      <c r="BL29" s="95"/>
      <c r="BM29" s="95"/>
      <c r="BN29" s="46"/>
      <c r="BR29" s="319" t="s">
        <v>361</v>
      </c>
      <c r="BS29" s="319"/>
      <c r="BT29" s="322" t="s">
        <v>492</v>
      </c>
      <c r="BU29" s="322"/>
      <c r="BV29" s="322"/>
      <c r="BW29" s="95"/>
      <c r="BX29" s="95"/>
      <c r="BY29" s="46"/>
      <c r="CC29" s="319" t="s">
        <v>382</v>
      </c>
      <c r="CD29" s="319"/>
      <c r="CE29" s="322" t="s">
        <v>493</v>
      </c>
      <c r="CF29" s="322"/>
      <c r="CG29" s="322"/>
      <c r="CH29" s="95" t="s">
        <v>452</v>
      </c>
      <c r="CI29" s="95"/>
      <c r="CJ29" s="46"/>
    </row>
    <row r="30" spans="2:88" ht="15" customHeight="1" x14ac:dyDescent="0.3">
      <c r="E30" s="100" t="s">
        <v>303</v>
      </c>
      <c r="F30" s="331" t="s">
        <v>457</v>
      </c>
      <c r="G30" s="331"/>
      <c r="H30" s="331"/>
      <c r="I30" s="100"/>
      <c r="J30" s="91"/>
      <c r="O30" s="338" t="s">
        <v>321</v>
      </c>
      <c r="P30" s="338"/>
      <c r="Q30" s="337" t="s">
        <v>494</v>
      </c>
      <c r="R30" s="337"/>
      <c r="S30" s="337"/>
      <c r="T30" s="359" t="s">
        <v>392</v>
      </c>
      <c r="U30" s="359"/>
      <c r="V30" s="359"/>
      <c r="W30" s="101"/>
      <c r="AA30" s="98" t="s">
        <v>445</v>
      </c>
      <c r="AB30" s="98"/>
      <c r="AC30" s="349">
        <f xml:space="preserve"> 20</f>
        <v>20</v>
      </c>
      <c r="AD30" s="349"/>
      <c r="AE30" s="349"/>
      <c r="AF30" s="98" t="s">
        <v>391</v>
      </c>
      <c r="AG30" s="98"/>
      <c r="AK30" s="344" t="s">
        <v>339</v>
      </c>
      <c r="AL30" s="344"/>
      <c r="AM30" s="322" t="s">
        <v>490</v>
      </c>
      <c r="AN30" s="322"/>
      <c r="AO30" s="322"/>
      <c r="AP30" s="347"/>
      <c r="AQ30" s="347"/>
      <c r="AR30" s="347"/>
      <c r="AW30" s="319" t="s">
        <v>352</v>
      </c>
      <c r="AX30" s="319"/>
      <c r="AY30" s="322" t="s">
        <v>495</v>
      </c>
      <c r="AZ30" s="322"/>
      <c r="BA30" s="322"/>
      <c r="BG30" s="319" t="s">
        <v>356</v>
      </c>
      <c r="BH30" s="319"/>
      <c r="BI30" s="322" t="s">
        <v>496</v>
      </c>
      <c r="BJ30" s="322"/>
      <c r="BK30" s="322"/>
      <c r="BL30" s="95"/>
      <c r="BM30" s="95"/>
      <c r="BR30" s="319" t="s">
        <v>362</v>
      </c>
      <c r="BS30" s="319"/>
      <c r="BT30" s="322" t="s">
        <v>497</v>
      </c>
      <c r="BU30" s="322"/>
      <c r="BV30" s="322"/>
      <c r="BW30" s="95" t="s">
        <v>452</v>
      </c>
      <c r="BX30" s="95"/>
      <c r="CC30" s="319" t="s">
        <v>383</v>
      </c>
      <c r="CD30" s="319"/>
      <c r="CE30" s="322" t="s">
        <v>498</v>
      </c>
      <c r="CF30" s="322"/>
      <c r="CG30" s="322"/>
      <c r="CH30" s="95" t="s">
        <v>452</v>
      </c>
      <c r="CI30" s="95"/>
    </row>
    <row r="31" spans="2:88" ht="18.75" customHeight="1" x14ac:dyDescent="0.3">
      <c r="E31" s="100" t="s">
        <v>304</v>
      </c>
      <c r="F31" s="331" t="s">
        <v>304</v>
      </c>
      <c r="G31" s="331"/>
      <c r="H31" s="331"/>
      <c r="I31" s="100"/>
      <c r="J31" s="91"/>
      <c r="L31" s="27" t="s">
        <v>461</v>
      </c>
      <c r="O31" s="358" t="s">
        <v>322</v>
      </c>
      <c r="P31" s="358"/>
      <c r="Q31" s="360" t="s">
        <v>499</v>
      </c>
      <c r="R31" s="360"/>
      <c r="S31" s="360"/>
      <c r="T31" s="360" t="s">
        <v>500</v>
      </c>
      <c r="U31" s="360"/>
      <c r="V31" s="360"/>
      <c r="W31" s="101"/>
      <c r="AA31" s="98" t="s">
        <v>446</v>
      </c>
      <c r="AB31" s="98"/>
      <c r="AC31" s="349" t="s">
        <v>501</v>
      </c>
      <c r="AD31" s="349"/>
      <c r="AE31" s="349"/>
      <c r="AF31" s="98" t="s">
        <v>391</v>
      </c>
      <c r="AG31" s="98"/>
      <c r="AK31" s="344" t="s">
        <v>340</v>
      </c>
      <c r="AL31" s="344"/>
      <c r="AM31" s="322" t="s">
        <v>502</v>
      </c>
      <c r="AN31" s="322"/>
      <c r="AO31" s="322"/>
      <c r="AP31" s="347"/>
      <c r="AQ31" s="347"/>
      <c r="AR31" s="347"/>
      <c r="AW31" s="319" t="s">
        <v>353</v>
      </c>
      <c r="AX31" s="319"/>
      <c r="AY31" s="322" t="s">
        <v>503</v>
      </c>
      <c r="AZ31" s="322"/>
      <c r="BA31" s="322"/>
      <c r="BG31" s="319" t="s">
        <v>357</v>
      </c>
      <c r="BH31" s="319"/>
      <c r="BI31" s="322">
        <v>12</v>
      </c>
      <c r="BJ31" s="322"/>
      <c r="BK31" s="322"/>
      <c r="BL31" s="95" t="s">
        <v>452</v>
      </c>
      <c r="BM31" s="95"/>
      <c r="BR31" s="319" t="s">
        <v>363</v>
      </c>
      <c r="BS31" s="319"/>
      <c r="BT31" s="322" t="s">
        <v>504</v>
      </c>
      <c r="BU31" s="322"/>
      <c r="BV31" s="322"/>
      <c r="BW31" s="95"/>
      <c r="BX31" s="95"/>
      <c r="CC31" s="319" t="s">
        <v>384</v>
      </c>
      <c r="CD31" s="319"/>
      <c r="CE31" s="322" t="s">
        <v>505</v>
      </c>
      <c r="CF31" s="322"/>
      <c r="CG31" s="322"/>
      <c r="CH31" s="95"/>
      <c r="CI31" s="95"/>
    </row>
    <row r="32" spans="2:88" x14ac:dyDescent="0.3">
      <c r="E32" s="100" t="s">
        <v>305</v>
      </c>
      <c r="F32" s="331" t="s">
        <v>305</v>
      </c>
      <c r="G32" s="331"/>
      <c r="H32" s="331"/>
      <c r="I32" s="100"/>
      <c r="J32" s="91"/>
      <c r="O32" s="358"/>
      <c r="P32" s="358"/>
      <c r="Q32" s="360"/>
      <c r="R32" s="360"/>
      <c r="S32" s="360"/>
      <c r="T32" s="360"/>
      <c r="U32" s="360"/>
      <c r="V32" s="360"/>
      <c r="W32" s="101"/>
      <c r="AA32" s="98" t="s">
        <v>447</v>
      </c>
      <c r="AB32" s="98"/>
      <c r="AC32" s="349" t="s">
        <v>506</v>
      </c>
      <c r="AD32" s="349"/>
      <c r="AE32" s="349"/>
      <c r="AF32" s="98"/>
      <c r="AG32" s="98"/>
      <c r="AK32" s="344" t="s">
        <v>341</v>
      </c>
      <c r="AL32" s="344"/>
      <c r="AM32" s="322" t="s">
        <v>507</v>
      </c>
      <c r="AN32" s="322"/>
      <c r="AO32" s="322"/>
      <c r="AP32" s="347"/>
      <c r="AQ32" s="347"/>
      <c r="AR32" s="347"/>
      <c r="AW32" s="319" t="s">
        <v>354</v>
      </c>
      <c r="AX32" s="319"/>
      <c r="AY32" s="322" t="s">
        <v>503</v>
      </c>
      <c r="AZ32" s="322"/>
      <c r="BA32" s="322"/>
      <c r="BG32" s="319" t="s">
        <v>358</v>
      </c>
      <c r="BH32" s="319"/>
      <c r="BI32" s="322" t="s">
        <v>508</v>
      </c>
      <c r="BJ32" s="322"/>
      <c r="BK32" s="322"/>
      <c r="BL32" s="95" t="s">
        <v>452</v>
      </c>
      <c r="BM32" s="95"/>
      <c r="BR32" s="319" t="s">
        <v>364</v>
      </c>
      <c r="BS32" s="319"/>
      <c r="BT32" s="322" t="s">
        <v>509</v>
      </c>
      <c r="BU32" s="322"/>
      <c r="BV32" s="322"/>
      <c r="BW32" s="95"/>
      <c r="BX32" s="95"/>
      <c r="CC32" s="319" t="s">
        <v>386</v>
      </c>
      <c r="CD32" s="319"/>
      <c r="CE32" s="322">
        <f>140</f>
        <v>140</v>
      </c>
      <c r="CF32" s="322"/>
      <c r="CG32" s="322"/>
      <c r="CH32" s="95" t="s">
        <v>452</v>
      </c>
      <c r="CI32" s="95"/>
    </row>
    <row r="33" spans="4:87" x14ac:dyDescent="0.3">
      <c r="E33" s="100" t="s">
        <v>306</v>
      </c>
      <c r="F33" s="331" t="s">
        <v>306</v>
      </c>
      <c r="G33" s="331"/>
      <c r="H33" s="331"/>
      <c r="I33" s="100"/>
      <c r="J33" s="102"/>
      <c r="O33" s="358"/>
      <c r="P33" s="358"/>
      <c r="Q33" s="360"/>
      <c r="R33" s="360"/>
      <c r="S33" s="360"/>
      <c r="T33" s="360"/>
      <c r="U33" s="360"/>
      <c r="V33" s="360"/>
      <c r="W33" s="101"/>
      <c r="AA33" s="98" t="s">
        <v>448</v>
      </c>
      <c r="AB33" s="98"/>
      <c r="AC33" s="349">
        <v>10</v>
      </c>
      <c r="AD33" s="349"/>
      <c r="AE33" s="349"/>
      <c r="AF33" s="98" t="s">
        <v>391</v>
      </c>
      <c r="AG33" s="98"/>
      <c r="AK33" s="344" t="s">
        <v>305</v>
      </c>
      <c r="AL33" s="344"/>
      <c r="AM33" s="240"/>
      <c r="AN33" s="241"/>
      <c r="AO33" s="242"/>
      <c r="AW33" s="319" t="s">
        <v>444</v>
      </c>
      <c r="AX33" s="319"/>
      <c r="AY33" s="322" t="s">
        <v>510</v>
      </c>
      <c r="AZ33" s="322"/>
      <c r="BA33" s="322"/>
      <c r="BB33" s="27" t="s">
        <v>469</v>
      </c>
      <c r="BG33" s="319" t="s">
        <v>359</v>
      </c>
      <c r="BH33" s="319"/>
      <c r="BI33" s="322" t="s">
        <v>511</v>
      </c>
      <c r="BJ33" s="322"/>
      <c r="BK33" s="322"/>
      <c r="BL33" s="95"/>
      <c r="BM33" s="95"/>
      <c r="BR33" s="319" t="s">
        <v>365</v>
      </c>
      <c r="BS33" s="319"/>
      <c r="BT33" s="322" t="s">
        <v>512</v>
      </c>
      <c r="BU33" s="322"/>
      <c r="BV33" s="322"/>
      <c r="BW33" s="95"/>
      <c r="BX33" s="95"/>
      <c r="CC33" s="319" t="s">
        <v>454</v>
      </c>
      <c r="CD33" s="319"/>
      <c r="CE33" s="322">
        <v>2</v>
      </c>
      <c r="CF33" s="322"/>
      <c r="CG33" s="322"/>
      <c r="CH33" s="95" t="s">
        <v>452</v>
      </c>
      <c r="CI33" s="103"/>
    </row>
    <row r="34" spans="4:87" x14ac:dyDescent="0.3">
      <c r="E34" s="100" t="s">
        <v>307</v>
      </c>
      <c r="F34" s="331" t="s">
        <v>307</v>
      </c>
      <c r="G34" s="331"/>
      <c r="H34" s="331"/>
      <c r="I34" s="100"/>
      <c r="J34" s="102"/>
      <c r="O34" s="358"/>
      <c r="P34" s="358"/>
      <c r="Q34" s="360"/>
      <c r="R34" s="360"/>
      <c r="S34" s="360"/>
      <c r="T34" s="360"/>
      <c r="U34" s="360"/>
      <c r="V34" s="360"/>
      <c r="W34" s="101"/>
      <c r="AA34" s="98" t="s">
        <v>449</v>
      </c>
      <c r="AB34" s="98"/>
      <c r="AC34" s="349" t="s">
        <v>399</v>
      </c>
      <c r="AD34" s="349"/>
      <c r="AE34" s="349"/>
      <c r="AF34" s="98" t="s">
        <v>398</v>
      </c>
      <c r="AG34" s="98"/>
      <c r="AQ34" s="63"/>
      <c r="AW34" s="344" t="s">
        <v>465</v>
      </c>
      <c r="AX34" s="344"/>
      <c r="AY34" s="322" t="s">
        <v>513</v>
      </c>
      <c r="AZ34" s="332"/>
      <c r="BA34" s="332"/>
      <c r="BB34" s="27" t="s">
        <v>467</v>
      </c>
      <c r="BG34" s="319" t="s">
        <v>367</v>
      </c>
      <c r="BH34" s="319"/>
      <c r="BI34" s="104" t="s">
        <v>514</v>
      </c>
      <c r="BJ34" s="95"/>
      <c r="BK34" s="95"/>
      <c r="BL34" s="95"/>
      <c r="BM34" s="103"/>
      <c r="BR34" s="319" t="s">
        <v>376</v>
      </c>
      <c r="BS34" s="319"/>
      <c r="BT34" s="342" t="s">
        <v>515</v>
      </c>
      <c r="BU34" s="343"/>
      <c r="BV34" s="343"/>
      <c r="BW34" s="105"/>
      <c r="BX34" s="105"/>
      <c r="CC34" s="319" t="s">
        <v>471</v>
      </c>
      <c r="CD34" s="319"/>
      <c r="CE34" s="106" t="s">
        <v>516</v>
      </c>
      <c r="CF34" s="107"/>
      <c r="CG34" s="107"/>
      <c r="CH34" s="107"/>
      <c r="CI34" s="107"/>
    </row>
    <row r="35" spans="4:87" ht="19.5" customHeight="1" x14ac:dyDescent="0.3">
      <c r="E35" s="100" t="s">
        <v>308</v>
      </c>
      <c r="F35" s="331" t="s">
        <v>308</v>
      </c>
      <c r="G35" s="331"/>
      <c r="H35" s="331"/>
      <c r="I35" s="100"/>
      <c r="J35" s="91"/>
      <c r="O35" s="358"/>
      <c r="P35" s="358"/>
      <c r="Q35" s="360"/>
      <c r="R35" s="360"/>
      <c r="S35" s="360"/>
      <c r="T35" s="360"/>
      <c r="U35" s="360"/>
      <c r="V35" s="360"/>
      <c r="W35" s="101"/>
      <c r="AA35" s="98" t="s">
        <v>450</v>
      </c>
      <c r="AB35" s="98"/>
      <c r="AC35" s="349" t="s">
        <v>442</v>
      </c>
      <c r="AD35" s="349"/>
      <c r="AE35" s="349"/>
      <c r="AF35" s="98" t="s">
        <v>398</v>
      </c>
      <c r="AG35" s="98"/>
      <c r="AQ35" s="63"/>
      <c r="AW35" s="218" t="s">
        <v>306</v>
      </c>
      <c r="AX35" s="218"/>
      <c r="AY35" s="108" t="s">
        <v>517</v>
      </c>
      <c r="AZ35" s="105"/>
      <c r="BA35" s="105"/>
      <c r="BB35" s="63"/>
      <c r="BG35" s="319" t="s">
        <v>369</v>
      </c>
      <c r="BH35" s="319"/>
      <c r="BI35" s="332">
        <v>10</v>
      </c>
      <c r="BJ35" s="332"/>
      <c r="BK35" s="332"/>
      <c r="BL35" s="95" t="s">
        <v>452</v>
      </c>
      <c r="BM35" s="103"/>
      <c r="BR35" s="319" t="s">
        <v>459</v>
      </c>
      <c r="BS35" s="319"/>
      <c r="BT35" s="345" t="s">
        <v>453</v>
      </c>
      <c r="BU35" s="345"/>
      <c r="BV35" s="345"/>
      <c r="BW35" s="95" t="s">
        <v>452</v>
      </c>
      <c r="BX35" s="103"/>
      <c r="CB35" s="63"/>
      <c r="CC35" s="274" t="s">
        <v>472</v>
      </c>
      <c r="CD35" s="274"/>
      <c r="CE35" s="320" t="s">
        <v>518</v>
      </c>
      <c r="CF35" s="320"/>
      <c r="CG35" s="320"/>
      <c r="CH35" s="320"/>
      <c r="CI35" s="320"/>
    </row>
    <row r="36" spans="4:87" x14ac:dyDescent="0.3">
      <c r="E36" s="100" t="s">
        <v>309</v>
      </c>
      <c r="F36" s="331" t="s">
        <v>309</v>
      </c>
      <c r="G36" s="331"/>
      <c r="H36" s="331"/>
      <c r="I36" s="100"/>
      <c r="J36" s="91"/>
      <c r="O36" s="338" t="s">
        <v>323</v>
      </c>
      <c r="P36" s="338"/>
      <c r="Q36" s="336">
        <v>50</v>
      </c>
      <c r="R36" s="336"/>
      <c r="S36" s="336"/>
      <c r="T36" s="350" t="s">
        <v>136</v>
      </c>
      <c r="U36" s="350"/>
      <c r="V36" s="350"/>
      <c r="W36" s="101"/>
      <c r="AA36" s="98" t="s">
        <v>451</v>
      </c>
      <c r="AB36" s="98"/>
      <c r="AC36" s="349" t="s">
        <v>443</v>
      </c>
      <c r="AD36" s="349"/>
      <c r="AE36" s="349"/>
      <c r="AF36" s="98" t="s">
        <v>398</v>
      </c>
      <c r="AG36" s="98"/>
      <c r="AK36" s="260" t="s">
        <v>339</v>
      </c>
      <c r="AL36" s="260"/>
      <c r="AM36" s="260" t="s">
        <v>340</v>
      </c>
      <c r="AN36" s="260"/>
      <c r="BG36" s="321" t="s">
        <v>591</v>
      </c>
      <c r="BH36" s="321"/>
      <c r="BI36" s="317">
        <v>2</v>
      </c>
      <c r="BJ36" s="317"/>
      <c r="BK36" s="318"/>
      <c r="BL36" s="95" t="s">
        <v>452</v>
      </c>
      <c r="BM36" s="98"/>
      <c r="BR36" s="319" t="s">
        <v>593</v>
      </c>
      <c r="BS36" s="319"/>
      <c r="BT36" s="317">
        <v>2</v>
      </c>
      <c r="BU36" s="317"/>
      <c r="BV36" s="318"/>
      <c r="BW36" s="180" t="s">
        <v>452</v>
      </c>
      <c r="BX36" s="181"/>
      <c r="CC36" s="274"/>
      <c r="CD36" s="274"/>
      <c r="CE36" s="320"/>
      <c r="CF36" s="320"/>
      <c r="CG36" s="320"/>
      <c r="CH36" s="320"/>
      <c r="CI36" s="320"/>
    </row>
    <row r="37" spans="4:87" x14ac:dyDescent="0.3">
      <c r="E37" s="100" t="s">
        <v>310</v>
      </c>
      <c r="F37" s="330" t="s">
        <v>462</v>
      </c>
      <c r="G37" s="331"/>
      <c r="H37" s="331"/>
      <c r="I37" s="105"/>
      <c r="J37" s="91"/>
      <c r="O37" s="338" t="s">
        <v>324</v>
      </c>
      <c r="P37" s="338"/>
      <c r="Q37" s="337" t="s">
        <v>394</v>
      </c>
      <c r="R37" s="337"/>
      <c r="S37" s="337"/>
      <c r="T37" s="350" t="s">
        <v>136</v>
      </c>
      <c r="U37" s="350"/>
      <c r="V37" s="350"/>
      <c r="AA37" s="98" t="s">
        <v>304</v>
      </c>
      <c r="AC37" s="339" t="s">
        <v>519</v>
      </c>
      <c r="AD37" s="340"/>
      <c r="AE37" s="340"/>
      <c r="AF37" s="340"/>
      <c r="AG37" s="340"/>
      <c r="AK37" s="260"/>
      <c r="AL37" s="260"/>
      <c r="AM37" s="260"/>
      <c r="AN37" s="260"/>
      <c r="BG37" s="319" t="s">
        <v>307</v>
      </c>
      <c r="BH37" s="319"/>
      <c r="BI37" s="323" t="s">
        <v>592</v>
      </c>
      <c r="BJ37" s="323"/>
      <c r="BK37" s="323"/>
      <c r="BL37" s="323"/>
      <c r="BM37" s="323"/>
      <c r="BR37" s="214" t="s">
        <v>308</v>
      </c>
      <c r="BS37" s="214"/>
      <c r="BT37" s="324" t="s">
        <v>594</v>
      </c>
      <c r="BU37" s="325"/>
      <c r="BV37" s="325"/>
      <c r="BW37" s="325"/>
      <c r="BX37" s="325"/>
    </row>
    <row r="38" spans="4:87" x14ac:dyDescent="0.3">
      <c r="D38" s="109"/>
      <c r="E38" s="100" t="s">
        <v>311</v>
      </c>
      <c r="F38" s="330" t="s">
        <v>463</v>
      </c>
      <c r="G38" s="331"/>
      <c r="H38" s="331"/>
      <c r="I38" s="105"/>
      <c r="J38" s="91"/>
      <c r="O38" s="338" t="s">
        <v>325</v>
      </c>
      <c r="P38" s="338"/>
      <c r="Q38" s="337" t="s">
        <v>520</v>
      </c>
      <c r="R38" s="337"/>
      <c r="S38" s="337"/>
      <c r="T38" s="350" t="s">
        <v>136</v>
      </c>
      <c r="U38" s="350"/>
      <c r="V38" s="350"/>
      <c r="AC38" s="340"/>
      <c r="AD38" s="340"/>
      <c r="AE38" s="340"/>
      <c r="AF38" s="340"/>
      <c r="AG38" s="340"/>
      <c r="BG38" s="319"/>
      <c r="BH38" s="319"/>
      <c r="BI38" s="323"/>
      <c r="BJ38" s="323"/>
      <c r="BK38" s="323"/>
      <c r="BL38" s="323"/>
      <c r="BM38" s="323"/>
      <c r="BR38" s="214"/>
      <c r="BS38" s="214"/>
      <c r="BT38" s="325"/>
      <c r="BU38" s="325"/>
      <c r="BV38" s="325"/>
      <c r="BW38" s="325"/>
      <c r="BX38" s="325"/>
    </row>
    <row r="39" spans="4:87" x14ac:dyDescent="0.3">
      <c r="D39" s="109"/>
      <c r="E39" s="100" t="s">
        <v>312</v>
      </c>
      <c r="F39" s="330" t="s">
        <v>464</v>
      </c>
      <c r="G39" s="331"/>
      <c r="H39" s="331"/>
      <c r="I39" s="105"/>
      <c r="O39" s="338" t="s">
        <v>326</v>
      </c>
      <c r="P39" s="338"/>
      <c r="Q39" s="336" t="s">
        <v>395</v>
      </c>
      <c r="R39" s="336"/>
      <c r="S39" s="336"/>
      <c r="T39" s="110"/>
      <c r="U39" s="110"/>
      <c r="V39" s="110"/>
      <c r="Y39" s="316" t="s">
        <v>319</v>
      </c>
      <c r="Z39" s="316"/>
      <c r="AA39" s="111"/>
      <c r="AB39" s="71" t="s">
        <v>320</v>
      </c>
      <c r="AC39" s="71"/>
      <c r="AD39" s="71" t="s">
        <v>89</v>
      </c>
      <c r="AK39" s="109"/>
      <c r="AL39" s="112"/>
      <c r="AV39" s="109"/>
      <c r="AW39" s="112"/>
      <c r="BG39" s="109"/>
      <c r="BH39" s="112"/>
      <c r="BR39" s="109"/>
      <c r="BS39" s="112"/>
      <c r="CC39" s="109"/>
      <c r="CD39" s="112"/>
    </row>
    <row r="40" spans="4:87" x14ac:dyDescent="0.3">
      <c r="E40" s="100" t="s">
        <v>460</v>
      </c>
      <c r="F40" s="330" t="s">
        <v>475</v>
      </c>
      <c r="G40" s="331"/>
      <c r="H40" s="331"/>
      <c r="I40" s="100" t="s">
        <v>452</v>
      </c>
      <c r="O40" s="338" t="s">
        <v>327</v>
      </c>
      <c r="P40" s="338"/>
      <c r="Q40" s="336">
        <f xml:space="preserve"> 3</f>
        <v>3</v>
      </c>
      <c r="R40" s="336"/>
      <c r="S40" s="336"/>
      <c r="T40" s="110" t="s">
        <v>136</v>
      </c>
      <c r="U40" s="110"/>
      <c r="V40" s="110"/>
      <c r="Y40" s="260">
        <v>0.2</v>
      </c>
      <c r="Z40" s="260"/>
      <c r="AA40" s="112"/>
      <c r="AB40" s="27" t="s">
        <v>420</v>
      </c>
      <c r="AD40" s="27" t="s">
        <v>400</v>
      </c>
      <c r="AK40" s="109"/>
      <c r="AL40" s="112"/>
      <c r="AV40" s="109"/>
      <c r="AW40" s="112"/>
      <c r="CC40" s="109"/>
      <c r="CD40" s="112"/>
    </row>
    <row r="41" spans="4:87" x14ac:dyDescent="0.3">
      <c r="O41" s="338" t="s">
        <v>303</v>
      </c>
      <c r="P41" s="338"/>
      <c r="Q41" s="323" t="s">
        <v>521</v>
      </c>
      <c r="R41" s="323"/>
      <c r="S41" s="323"/>
      <c r="T41" s="323"/>
      <c r="U41" s="323"/>
      <c r="V41" s="323"/>
      <c r="Y41" s="260">
        <v>0.4</v>
      </c>
      <c r="Z41" s="260"/>
      <c r="AB41" s="27" t="s">
        <v>421</v>
      </c>
      <c r="AD41" s="27" t="s">
        <v>401</v>
      </c>
    </row>
    <row r="42" spans="4:87" x14ac:dyDescent="0.3">
      <c r="O42" s="338"/>
      <c r="P42" s="338"/>
      <c r="Q42" s="323"/>
      <c r="R42" s="323"/>
      <c r="S42" s="323"/>
      <c r="T42" s="323"/>
      <c r="U42" s="323"/>
      <c r="V42" s="323"/>
      <c r="Y42" s="260">
        <v>0.75</v>
      </c>
      <c r="Z42" s="260"/>
      <c r="AB42" s="27" t="s">
        <v>422</v>
      </c>
      <c r="AD42" s="27" t="s">
        <v>402</v>
      </c>
    </row>
    <row r="43" spans="4:87" x14ac:dyDescent="0.3">
      <c r="Y43" s="260">
        <v>1.1000000000000001</v>
      </c>
      <c r="Z43" s="260"/>
      <c r="AB43" s="27" t="s">
        <v>423</v>
      </c>
      <c r="AD43" s="27" t="s">
        <v>403</v>
      </c>
    </row>
    <row r="44" spans="4:87" x14ac:dyDescent="0.3">
      <c r="Y44" s="260">
        <v>1.5</v>
      </c>
      <c r="Z44" s="260"/>
      <c r="AB44" s="27" t="s">
        <v>424</v>
      </c>
      <c r="AD44" s="27" t="s">
        <v>404</v>
      </c>
    </row>
    <row r="45" spans="4:87" x14ac:dyDescent="0.3">
      <c r="Y45" s="260">
        <v>2.2000000000000002</v>
      </c>
      <c r="Z45" s="260"/>
      <c r="AB45" s="27" t="s">
        <v>425</v>
      </c>
      <c r="AD45" s="27" t="s">
        <v>405</v>
      </c>
    </row>
    <row r="46" spans="4:87" x14ac:dyDescent="0.3">
      <c r="Y46" s="260">
        <v>3.7</v>
      </c>
      <c r="Z46" s="260"/>
      <c r="AB46" s="27" t="s">
        <v>426</v>
      </c>
      <c r="AD46" s="27" t="s">
        <v>406</v>
      </c>
    </row>
    <row r="47" spans="4:87" x14ac:dyDescent="0.3">
      <c r="Y47" s="260">
        <v>5.5</v>
      </c>
      <c r="Z47" s="260"/>
      <c r="AB47" s="27" t="s">
        <v>427</v>
      </c>
      <c r="AD47" s="27" t="s">
        <v>407</v>
      </c>
    </row>
    <row r="48" spans="4:87" x14ac:dyDescent="0.3">
      <c r="Y48" s="260">
        <v>7.5</v>
      </c>
      <c r="Z48" s="260"/>
      <c r="AB48" s="27" t="s">
        <v>428</v>
      </c>
      <c r="AD48" s="27" t="s">
        <v>408</v>
      </c>
    </row>
    <row r="49" spans="25:30" x14ac:dyDescent="0.3">
      <c r="Y49" s="260">
        <v>11</v>
      </c>
      <c r="Z49" s="260"/>
      <c r="AB49" s="27" t="s">
        <v>429</v>
      </c>
      <c r="AD49" s="27" t="s">
        <v>409</v>
      </c>
    </row>
    <row r="50" spans="25:30" x14ac:dyDescent="0.3">
      <c r="Y50" s="260">
        <v>15</v>
      </c>
      <c r="Z50" s="260"/>
      <c r="AB50" s="27" t="s">
        <v>430</v>
      </c>
      <c r="AD50" s="27" t="s">
        <v>410</v>
      </c>
    </row>
    <row r="51" spans="25:30" x14ac:dyDescent="0.3">
      <c r="Y51" s="260">
        <v>18.5</v>
      </c>
      <c r="Z51" s="260"/>
      <c r="AB51" s="27" t="s">
        <v>431</v>
      </c>
      <c r="AD51" s="27" t="s">
        <v>411</v>
      </c>
    </row>
    <row r="52" spans="25:30" x14ac:dyDescent="0.3">
      <c r="Y52" s="260">
        <v>22</v>
      </c>
      <c r="Z52" s="260"/>
      <c r="AB52" s="27" t="s">
        <v>432</v>
      </c>
      <c r="AD52" s="27" t="s">
        <v>412</v>
      </c>
    </row>
    <row r="53" spans="25:30" x14ac:dyDescent="0.3">
      <c r="Y53" s="260">
        <v>30</v>
      </c>
      <c r="Z53" s="260"/>
      <c r="AB53" s="27" t="s">
        <v>433</v>
      </c>
      <c r="AD53" s="27" t="s">
        <v>413</v>
      </c>
    </row>
    <row r="54" spans="25:30" x14ac:dyDescent="0.3">
      <c r="Y54" s="260">
        <v>37</v>
      </c>
      <c r="Z54" s="260"/>
      <c r="AB54" s="27" t="s">
        <v>434</v>
      </c>
      <c r="AD54" s="27" t="s">
        <v>414</v>
      </c>
    </row>
    <row r="55" spans="25:30" x14ac:dyDescent="0.3">
      <c r="Y55" s="260">
        <v>45</v>
      </c>
      <c r="Z55" s="260"/>
      <c r="AB55" s="27" t="s">
        <v>435</v>
      </c>
      <c r="AD55" s="27" t="s">
        <v>415</v>
      </c>
    </row>
    <row r="56" spans="25:30" x14ac:dyDescent="0.3">
      <c r="Y56" s="260">
        <v>55</v>
      </c>
      <c r="Z56" s="260"/>
      <c r="AB56" s="27" t="s">
        <v>436</v>
      </c>
      <c r="AD56" s="27" t="s">
        <v>416</v>
      </c>
    </row>
    <row r="57" spans="25:30" x14ac:dyDescent="0.3">
      <c r="Y57" s="260">
        <v>75</v>
      </c>
      <c r="Z57" s="260"/>
      <c r="AB57" s="27" t="s">
        <v>437</v>
      </c>
      <c r="AD57" s="27" t="s">
        <v>417</v>
      </c>
    </row>
    <row r="58" spans="25:30" x14ac:dyDescent="0.3">
      <c r="Y58" s="260">
        <v>90</v>
      </c>
      <c r="Z58" s="260"/>
      <c r="AB58" s="27" t="s">
        <v>438</v>
      </c>
      <c r="AD58" s="27" t="s">
        <v>418</v>
      </c>
    </row>
    <row r="59" spans="25:30" x14ac:dyDescent="0.3">
      <c r="Y59" s="260">
        <v>110</v>
      </c>
      <c r="Z59" s="260"/>
      <c r="AB59" s="27" t="s">
        <v>439</v>
      </c>
      <c r="AD59" s="27" t="s">
        <v>419</v>
      </c>
    </row>
    <row r="60" spans="25:30" x14ac:dyDescent="0.3">
      <c r="AB60" s="27" t="s">
        <v>440</v>
      </c>
    </row>
    <row r="61" spans="25:30" x14ac:dyDescent="0.3">
      <c r="AB61" s="27" t="s">
        <v>441</v>
      </c>
    </row>
  </sheetData>
  <mergeCells count="294">
    <mergeCell ref="AA28:AB28"/>
    <mergeCell ref="AC28:AE28"/>
    <mergeCell ref="R18:S18"/>
    <mergeCell ref="O29:P29"/>
    <mergeCell ref="Q29:S29"/>
    <mergeCell ref="T18:U18"/>
    <mergeCell ref="R19:S19"/>
    <mergeCell ref="O30:P30"/>
    <mergeCell ref="O36:P36"/>
    <mergeCell ref="AC31:AE31"/>
    <mergeCell ref="AC32:AE32"/>
    <mergeCell ref="AC33:AE33"/>
    <mergeCell ref="AC34:AE34"/>
    <mergeCell ref="AC35:AE35"/>
    <mergeCell ref="O31:P35"/>
    <mergeCell ref="P19:Q19"/>
    <mergeCell ref="T30:V30"/>
    <mergeCell ref="Q30:S30"/>
    <mergeCell ref="T31:V35"/>
    <mergeCell ref="T36:V36"/>
    <mergeCell ref="Q31:S35"/>
    <mergeCell ref="CG16:CH16"/>
    <mergeCell ref="AC29:AE29"/>
    <mergeCell ref="AC30:AE30"/>
    <mergeCell ref="T29:V29"/>
    <mergeCell ref="CD19:CE19"/>
    <mergeCell ref="CD16:CE16"/>
    <mergeCell ref="CD17:CE17"/>
    <mergeCell ref="CD18:CE18"/>
    <mergeCell ref="CA1:CA3"/>
    <mergeCell ref="CB1:CJ3"/>
    <mergeCell ref="CD4:CF4"/>
    <mergeCell ref="CG4:CH4"/>
    <mergeCell ref="CC5:CD5"/>
    <mergeCell ref="CH5:CI5"/>
    <mergeCell ref="BH19:BI19"/>
    <mergeCell ref="BS16:BT16"/>
    <mergeCell ref="BV16:BW16"/>
    <mergeCell ref="BS17:BT17"/>
    <mergeCell ref="BV18:BW18"/>
    <mergeCell ref="BS18:BT18"/>
    <mergeCell ref="BS19:BT19"/>
    <mergeCell ref="BK17:BL17"/>
    <mergeCell ref="BK18:BL18"/>
    <mergeCell ref="BH16:BI16"/>
    <mergeCell ref="BH17:BI17"/>
    <mergeCell ref="BH18:BI18"/>
    <mergeCell ref="BP1:BP3"/>
    <mergeCell ref="BQ1:BY3"/>
    <mergeCell ref="BS4:BU4"/>
    <mergeCell ref="BV4:BW4"/>
    <mergeCell ref="BR5:BS5"/>
    <mergeCell ref="BW5:BX5"/>
    <mergeCell ref="BK16:BL16"/>
    <mergeCell ref="BE1:BE3"/>
    <mergeCell ref="BF1:BN3"/>
    <mergeCell ref="BH4:BJ4"/>
    <mergeCell ref="BK4:BL4"/>
    <mergeCell ref="BG5:BH5"/>
    <mergeCell ref="BL5:BM5"/>
    <mergeCell ref="AT1:AT3"/>
    <mergeCell ref="AU1:BC3"/>
    <mergeCell ref="AW4:AY4"/>
    <mergeCell ref="AZ4:BA4"/>
    <mergeCell ref="AV5:AW5"/>
    <mergeCell ref="BA5:BB5"/>
    <mergeCell ref="AI1:AI3"/>
    <mergeCell ref="AE18:AF18"/>
    <mergeCell ref="P17:Q17"/>
    <mergeCell ref="R17:S17"/>
    <mergeCell ref="T17:U17"/>
    <mergeCell ref="P18:Q18"/>
    <mergeCell ref="AA17:AB17"/>
    <mergeCell ref="AA18:AB18"/>
    <mergeCell ref="AC17:AD17"/>
    <mergeCell ref="AC18:AD18"/>
    <mergeCell ref="AE16:AF16"/>
    <mergeCell ref="AA16:AB16"/>
    <mergeCell ref="AC16:AD16"/>
    <mergeCell ref="N1:V3"/>
    <mergeCell ref="P4:R4"/>
    <mergeCell ref="S4:T4"/>
    <mergeCell ref="O5:P5"/>
    <mergeCell ref="T5:U5"/>
    <mergeCell ref="P16:Q16"/>
    <mergeCell ref="R16:S16"/>
    <mergeCell ref="T16:U16"/>
    <mergeCell ref="AP16:AQ16"/>
    <mergeCell ref="AJ1:AR3"/>
    <mergeCell ref="AL4:AN4"/>
    <mergeCell ref="AO4:AP4"/>
    <mergeCell ref="AK5:AL5"/>
    <mergeCell ref="AP5:AQ5"/>
    <mergeCell ref="AE17:AF17"/>
    <mergeCell ref="F18:H18"/>
    <mergeCell ref="D6:E6"/>
    <mergeCell ref="X1:X3"/>
    <mergeCell ref="Y1:AG3"/>
    <mergeCell ref="AA4:AC4"/>
    <mergeCell ref="AD4:AE4"/>
    <mergeCell ref="Z5:AA5"/>
    <mergeCell ref="AE5:AF5"/>
    <mergeCell ref="I11:J11"/>
    <mergeCell ref="I12:J12"/>
    <mergeCell ref="I13:J13"/>
    <mergeCell ref="I14:J14"/>
    <mergeCell ref="I15:J15"/>
    <mergeCell ref="W8:W10"/>
    <mergeCell ref="D18:E18"/>
    <mergeCell ref="D11:E11"/>
    <mergeCell ref="D12:E12"/>
    <mergeCell ref="D13:E13"/>
    <mergeCell ref="D14:E14"/>
    <mergeCell ref="D15:E15"/>
    <mergeCell ref="F11:H11"/>
    <mergeCell ref="F12:H12"/>
    <mergeCell ref="M1:M3"/>
    <mergeCell ref="F29:I29"/>
    <mergeCell ref="F39:H39"/>
    <mergeCell ref="B1:B3"/>
    <mergeCell ref="C1:K3"/>
    <mergeCell ref="E4:G4"/>
    <mergeCell ref="H4:I4"/>
    <mergeCell ref="D7:E7"/>
    <mergeCell ref="D8:E8"/>
    <mergeCell ref="D9:E9"/>
    <mergeCell ref="D10:E10"/>
    <mergeCell ref="F7:H7"/>
    <mergeCell ref="F8:H8"/>
    <mergeCell ref="F9:H9"/>
    <mergeCell ref="F10:H10"/>
    <mergeCell ref="I8:J8"/>
    <mergeCell ref="I9:J9"/>
    <mergeCell ref="I10:J10"/>
    <mergeCell ref="I5:J5"/>
    <mergeCell ref="D5:E5"/>
    <mergeCell ref="Y47:Z47"/>
    <mergeCell ref="Y48:Z48"/>
    <mergeCell ref="Y49:Z49"/>
    <mergeCell ref="Y50:Z50"/>
    <mergeCell ref="Y51:Z51"/>
    <mergeCell ref="Y52:Z52"/>
    <mergeCell ref="Y53:Z53"/>
    <mergeCell ref="F13:H13"/>
    <mergeCell ref="F14:H14"/>
    <mergeCell ref="F15:H15"/>
    <mergeCell ref="Y39:Z39"/>
    <mergeCell ref="Y40:Z40"/>
    <mergeCell ref="Y41:Z41"/>
    <mergeCell ref="Y42:Z42"/>
    <mergeCell ref="Y43:Z43"/>
    <mergeCell ref="Y44:Z44"/>
    <mergeCell ref="F30:H30"/>
    <mergeCell ref="F31:H31"/>
    <mergeCell ref="F32:H32"/>
    <mergeCell ref="F33:H33"/>
    <mergeCell ref="F34:H34"/>
    <mergeCell ref="F35:H35"/>
    <mergeCell ref="F36:H36"/>
    <mergeCell ref="F40:H40"/>
    <mergeCell ref="Y54:Z54"/>
    <mergeCell ref="Y55:Z55"/>
    <mergeCell ref="Y56:Z56"/>
    <mergeCell ref="Y57:Z57"/>
    <mergeCell ref="Y58:Z58"/>
    <mergeCell ref="Y59:Z59"/>
    <mergeCell ref="AK29:AL29"/>
    <mergeCell ref="AM29:AO29"/>
    <mergeCell ref="AK36:AL36"/>
    <mergeCell ref="AM36:AN36"/>
    <mergeCell ref="AK37:AL37"/>
    <mergeCell ref="AM37:AN37"/>
    <mergeCell ref="Y45:Z45"/>
    <mergeCell ref="Y46:Z46"/>
    <mergeCell ref="AC36:AE36"/>
    <mergeCell ref="O40:P40"/>
    <mergeCell ref="T37:V37"/>
    <mergeCell ref="T38:V38"/>
    <mergeCell ref="O37:P37"/>
    <mergeCell ref="O38:P38"/>
    <mergeCell ref="O39:P39"/>
    <mergeCell ref="AP29:AR29"/>
    <mergeCell ref="AK30:AL30"/>
    <mergeCell ref="AM30:AO30"/>
    <mergeCell ref="AP30:AR30"/>
    <mergeCell ref="AM31:AO31"/>
    <mergeCell ref="AM32:AO32"/>
    <mergeCell ref="AK31:AL31"/>
    <mergeCell ref="AK32:AL32"/>
    <mergeCell ref="AP31:AR31"/>
    <mergeCell ref="AP32:AR32"/>
    <mergeCell ref="AW16:AX16"/>
    <mergeCell ref="AW17:AX17"/>
    <mergeCell ref="AW18:AX18"/>
    <mergeCell ref="AW19:AX19"/>
    <mergeCell ref="AW28:AX28"/>
    <mergeCell ref="AY28:BA28"/>
    <mergeCell ref="AW29:AX29"/>
    <mergeCell ref="AY29:BA29"/>
    <mergeCell ref="AW30:AX30"/>
    <mergeCell ref="AY30:BA30"/>
    <mergeCell ref="BG28:BH28"/>
    <mergeCell ref="BI28:BK28"/>
    <mergeCell ref="BG29:BH29"/>
    <mergeCell ref="BI29:BK29"/>
    <mergeCell ref="BG30:BH30"/>
    <mergeCell ref="BI30:BK30"/>
    <mergeCell ref="BG31:BH31"/>
    <mergeCell ref="BI31:BK31"/>
    <mergeCell ref="BG32:BH32"/>
    <mergeCell ref="BI32:BK32"/>
    <mergeCell ref="BT33:BV33"/>
    <mergeCell ref="BR35:BS35"/>
    <mergeCell ref="BT35:BV35"/>
    <mergeCell ref="AW31:AX31"/>
    <mergeCell ref="AY31:BA31"/>
    <mergeCell ref="AW32:AX32"/>
    <mergeCell ref="AW33:AX33"/>
    <mergeCell ref="AY32:BA32"/>
    <mergeCell ref="AY33:BA33"/>
    <mergeCell ref="BG33:BH33"/>
    <mergeCell ref="BI33:BK33"/>
    <mergeCell ref="CG17:CH17"/>
    <mergeCell ref="Q36:S36"/>
    <mergeCell ref="Q39:S39"/>
    <mergeCell ref="Q40:S40"/>
    <mergeCell ref="Q37:S37"/>
    <mergeCell ref="Q38:S38"/>
    <mergeCell ref="Q41:V42"/>
    <mergeCell ref="O41:P42"/>
    <mergeCell ref="AC37:AG38"/>
    <mergeCell ref="BV17:BW17"/>
    <mergeCell ref="BR34:BS34"/>
    <mergeCell ref="BT34:BV34"/>
    <mergeCell ref="AK33:AL33"/>
    <mergeCell ref="AM33:AO33"/>
    <mergeCell ref="AW34:AX34"/>
    <mergeCell ref="AY34:BA34"/>
    <mergeCell ref="CC27:CD27"/>
    <mergeCell ref="CE27:CG27"/>
    <mergeCell ref="CH27:CI27"/>
    <mergeCell ref="CC28:CD28"/>
    <mergeCell ref="CE28:CG28"/>
    <mergeCell ref="CC29:CD29"/>
    <mergeCell ref="CE29:CG29"/>
    <mergeCell ref="CC30:CD30"/>
    <mergeCell ref="BI37:BM38"/>
    <mergeCell ref="BG37:BH38"/>
    <mergeCell ref="BT37:BX38"/>
    <mergeCell ref="BR36:BS36"/>
    <mergeCell ref="BR37:BS38"/>
    <mergeCell ref="D16:E16"/>
    <mergeCell ref="D17:E17"/>
    <mergeCell ref="F16:H16"/>
    <mergeCell ref="F17:H17"/>
    <mergeCell ref="I16:J16"/>
    <mergeCell ref="I17:J17"/>
    <mergeCell ref="I18:J18"/>
    <mergeCell ref="F37:H37"/>
    <mergeCell ref="F38:H38"/>
    <mergeCell ref="BG34:BH34"/>
    <mergeCell ref="BG35:BH35"/>
    <mergeCell ref="BI35:BK35"/>
    <mergeCell ref="BL28:BM28"/>
    <mergeCell ref="BR28:BS28"/>
    <mergeCell ref="BT28:BV28"/>
    <mergeCell ref="BW28:BX28"/>
    <mergeCell ref="BR29:BS29"/>
    <mergeCell ref="BT29:BV29"/>
    <mergeCell ref="BR30:BS30"/>
    <mergeCell ref="BV19:BW19"/>
    <mergeCell ref="BT36:BV36"/>
    <mergeCell ref="CG18:CH18"/>
    <mergeCell ref="CC34:CD34"/>
    <mergeCell ref="CE35:CI36"/>
    <mergeCell ref="CC35:CD36"/>
    <mergeCell ref="AA19:AB19"/>
    <mergeCell ref="BK19:BL19"/>
    <mergeCell ref="AW35:AX35"/>
    <mergeCell ref="BG36:BH36"/>
    <mergeCell ref="BI36:BK36"/>
    <mergeCell ref="CC31:CD31"/>
    <mergeCell ref="CE31:CG31"/>
    <mergeCell ref="CC32:CD32"/>
    <mergeCell ref="CE32:CG32"/>
    <mergeCell ref="CC33:CD33"/>
    <mergeCell ref="CE33:CG33"/>
    <mergeCell ref="CE30:CG30"/>
    <mergeCell ref="BT30:BV30"/>
    <mergeCell ref="BR31:BS31"/>
    <mergeCell ref="BT31:BV31"/>
    <mergeCell ref="BR32:BS32"/>
    <mergeCell ref="BT32:BV32"/>
    <mergeCell ref="BR33:BS3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65"/>
  <sheetViews>
    <sheetView topLeftCell="C36" zoomScaleNormal="100" workbookViewId="0">
      <selection activeCell="D40" sqref="D40:E40"/>
    </sheetView>
  </sheetViews>
  <sheetFormatPr defaultColWidth="8.83203125" defaultRowHeight="17.399999999999999" x14ac:dyDescent="0.3"/>
  <cols>
    <col min="1" max="1" width="7.1640625" style="27" customWidth="1"/>
    <col min="2" max="2" width="20.6640625" style="27" customWidth="1"/>
    <col min="3" max="3" width="4.1640625" style="27" customWidth="1"/>
    <col min="4" max="10" width="8.83203125" style="27"/>
    <col min="11" max="11" width="13.83203125" style="27" customWidth="1"/>
    <col min="12" max="12" width="8.83203125" style="27"/>
    <col min="13" max="13" width="30.9140625" style="27" customWidth="1"/>
    <col min="14" max="15" width="8.83203125" style="27"/>
    <col min="16" max="16" width="11.9140625" style="27" customWidth="1"/>
    <col min="17" max="17" width="8.83203125" style="27"/>
    <col min="18" max="18" width="13" style="27" customWidth="1"/>
    <col min="19" max="16384" width="8.83203125" style="27"/>
  </cols>
  <sheetData>
    <row r="1" spans="1:19" ht="18" customHeight="1" x14ac:dyDescent="0.3">
      <c r="B1" s="232"/>
      <c r="C1" s="208" t="s">
        <v>123</v>
      </c>
      <c r="D1" s="208"/>
      <c r="E1" s="208"/>
      <c r="F1" s="208"/>
      <c r="G1" s="208"/>
      <c r="H1" s="208"/>
      <c r="I1" s="208"/>
      <c r="J1" s="208"/>
      <c r="K1" s="209"/>
    </row>
    <row r="2" spans="1:19" ht="18" customHeight="1" x14ac:dyDescent="0.3">
      <c r="B2" s="233"/>
      <c r="C2" s="210"/>
      <c r="D2" s="210"/>
      <c r="E2" s="210"/>
      <c r="F2" s="210"/>
      <c r="G2" s="210"/>
      <c r="H2" s="210"/>
      <c r="I2" s="210"/>
      <c r="J2" s="210"/>
      <c r="K2" s="211"/>
      <c r="N2" s="379"/>
      <c r="O2" s="379"/>
    </row>
    <row r="3" spans="1:19" ht="18.75" customHeight="1" thickBot="1" x14ac:dyDescent="0.35">
      <c r="B3" s="234"/>
      <c r="C3" s="212"/>
      <c r="D3" s="212"/>
      <c r="E3" s="212"/>
      <c r="F3" s="212"/>
      <c r="G3" s="212"/>
      <c r="H3" s="212"/>
      <c r="I3" s="212"/>
      <c r="J3" s="212"/>
      <c r="K3" s="213"/>
      <c r="N3" s="28"/>
      <c r="O3" s="28"/>
    </row>
    <row r="4" spans="1:19" ht="20.100000000000001" customHeight="1" x14ac:dyDescent="0.45">
      <c r="A4" s="27" t="s">
        <v>134</v>
      </c>
      <c r="B4" s="29" t="s">
        <v>135</v>
      </c>
      <c r="C4" s="183"/>
      <c r="D4" s="31"/>
      <c r="E4" s="238"/>
      <c r="F4" s="238"/>
      <c r="G4" s="32"/>
      <c r="H4" s="238"/>
      <c r="I4" s="238"/>
      <c r="J4" s="30"/>
      <c r="K4" s="33"/>
      <c r="N4" s="34"/>
      <c r="O4" s="34"/>
    </row>
    <row r="5" spans="1:19" ht="20.100000000000001" customHeight="1" x14ac:dyDescent="0.3">
      <c r="A5" s="27" t="s">
        <v>124</v>
      </c>
      <c r="B5" s="35" t="s">
        <v>85</v>
      </c>
      <c r="E5" s="316" t="s">
        <v>482</v>
      </c>
      <c r="F5" s="316"/>
      <c r="G5" s="316"/>
      <c r="H5" s="316"/>
      <c r="K5" s="36"/>
      <c r="N5" s="34"/>
      <c r="O5" s="380"/>
    </row>
    <row r="6" spans="1:19" ht="20.100000000000001" customHeight="1" x14ac:dyDescent="0.3">
      <c r="A6" s="27" t="s">
        <v>125</v>
      </c>
      <c r="B6" s="35" t="s">
        <v>11</v>
      </c>
      <c r="C6" s="37"/>
      <c r="D6" s="37"/>
      <c r="E6" s="38"/>
      <c r="F6" s="38"/>
      <c r="G6" s="37"/>
      <c r="H6" s="37"/>
      <c r="I6" s="38"/>
      <c r="J6" s="38"/>
      <c r="K6" s="36"/>
      <c r="N6" s="34"/>
      <c r="O6" s="380"/>
    </row>
    <row r="7" spans="1:19" ht="20.100000000000001" customHeight="1" x14ac:dyDescent="0.3">
      <c r="A7" s="27" t="s">
        <v>126</v>
      </c>
      <c r="B7" s="39" t="s">
        <v>117</v>
      </c>
      <c r="C7" s="37"/>
      <c r="D7" s="26" t="s">
        <v>476</v>
      </c>
      <c r="E7" s="40"/>
      <c r="F7" s="38"/>
      <c r="G7" s="37"/>
      <c r="H7" s="37"/>
      <c r="I7" s="37"/>
      <c r="J7" s="37"/>
      <c r="K7" s="36"/>
      <c r="L7" s="37"/>
      <c r="N7" s="34"/>
      <c r="O7" s="380"/>
    </row>
    <row r="8" spans="1:19" ht="20.100000000000001" customHeight="1" x14ac:dyDescent="0.3">
      <c r="A8" s="27" t="s">
        <v>127</v>
      </c>
      <c r="B8" s="35" t="s">
        <v>116</v>
      </c>
      <c r="C8" s="37"/>
      <c r="D8" s="369" t="s">
        <v>477</v>
      </c>
      <c r="E8" s="369"/>
      <c r="G8" s="364" t="s">
        <v>479</v>
      </c>
      <c r="H8" s="364"/>
      <c r="I8" s="364"/>
      <c r="J8" s="37"/>
      <c r="K8" s="36"/>
      <c r="L8" s="312"/>
      <c r="M8" s="37"/>
      <c r="N8" s="34"/>
      <c r="O8" s="374"/>
      <c r="S8" s="41"/>
    </row>
    <row r="9" spans="1:19" ht="20.100000000000001" customHeight="1" x14ac:dyDescent="0.3">
      <c r="A9" s="27" t="s">
        <v>128</v>
      </c>
      <c r="B9" s="35" t="s">
        <v>119</v>
      </c>
      <c r="C9" s="37"/>
      <c r="D9" s="369" t="s">
        <v>3</v>
      </c>
      <c r="E9" s="369"/>
      <c r="F9" s="38" t="s">
        <v>168</v>
      </c>
      <c r="G9" s="364" t="s">
        <v>272</v>
      </c>
      <c r="H9" s="292"/>
      <c r="I9" s="292"/>
      <c r="J9" s="37"/>
      <c r="K9" s="36"/>
      <c r="L9" s="312"/>
      <c r="N9" s="34"/>
      <c r="O9" s="374"/>
      <c r="P9" s="41"/>
    </row>
    <row r="10" spans="1:19" ht="20.100000000000001" customHeight="1" x14ac:dyDescent="0.3">
      <c r="A10" s="27" t="s">
        <v>129</v>
      </c>
      <c r="B10" s="35" t="s">
        <v>88</v>
      </c>
      <c r="C10" s="37"/>
      <c r="D10" s="369"/>
      <c r="E10" s="369"/>
      <c r="F10" s="38" t="s">
        <v>5</v>
      </c>
      <c r="G10" s="364" t="s">
        <v>273</v>
      </c>
      <c r="H10" s="364"/>
      <c r="I10" s="364"/>
      <c r="J10" s="37"/>
      <c r="K10" s="36"/>
      <c r="L10" s="312"/>
      <c r="M10" s="37"/>
      <c r="P10" s="41"/>
    </row>
    <row r="11" spans="1:19" ht="20.100000000000001" customHeight="1" x14ac:dyDescent="0.3">
      <c r="A11" s="27" t="s">
        <v>130</v>
      </c>
      <c r="B11" s="39" t="s">
        <v>118</v>
      </c>
      <c r="C11" s="37"/>
      <c r="D11" s="369" t="s">
        <v>607</v>
      </c>
      <c r="E11" s="369"/>
      <c r="G11" s="364" t="s">
        <v>480</v>
      </c>
      <c r="H11" s="364"/>
      <c r="I11" s="364"/>
      <c r="J11" s="38"/>
      <c r="K11" s="36"/>
      <c r="M11" s="37" t="s">
        <v>483</v>
      </c>
      <c r="P11" s="41"/>
    </row>
    <row r="12" spans="1:19" ht="20.100000000000001" customHeight="1" x14ac:dyDescent="0.3">
      <c r="A12" s="27" t="s">
        <v>131</v>
      </c>
      <c r="B12" s="42" t="s">
        <v>313</v>
      </c>
      <c r="C12" s="37"/>
      <c r="D12" s="365" t="s">
        <v>133</v>
      </c>
      <c r="E12" s="365"/>
      <c r="F12" s="365"/>
      <c r="G12" s="364" t="s">
        <v>612</v>
      </c>
      <c r="H12" s="364"/>
      <c r="I12" s="364"/>
      <c r="J12" s="37"/>
      <c r="K12" s="36"/>
      <c r="M12" s="37"/>
      <c r="P12" s="41"/>
    </row>
    <row r="13" spans="1:19" ht="19.5" customHeight="1" x14ac:dyDescent="0.3">
      <c r="B13" s="39"/>
      <c r="C13" s="37"/>
      <c r="D13" s="365" t="s">
        <v>601</v>
      </c>
      <c r="E13" s="365"/>
      <c r="F13" s="365"/>
      <c r="G13" s="364" t="s">
        <v>615</v>
      </c>
      <c r="H13" s="364"/>
      <c r="I13" s="364"/>
      <c r="J13" s="37"/>
      <c r="K13" s="36"/>
      <c r="M13" s="37"/>
    </row>
    <row r="14" spans="1:19" ht="19.5" customHeight="1" x14ac:dyDescent="0.3">
      <c r="B14" s="39"/>
      <c r="C14" s="37"/>
      <c r="D14" s="365" t="s">
        <v>602</v>
      </c>
      <c r="E14" s="365"/>
      <c r="F14" s="365"/>
      <c r="G14" s="364" t="s">
        <v>614</v>
      </c>
      <c r="H14" s="364"/>
      <c r="I14" s="364"/>
      <c r="J14" s="37"/>
      <c r="K14" s="36"/>
      <c r="M14" s="37"/>
    </row>
    <row r="15" spans="1:19" ht="19.5" customHeight="1" x14ac:dyDescent="0.3">
      <c r="B15" s="39"/>
      <c r="C15" s="37"/>
      <c r="D15" s="365" t="s">
        <v>603</v>
      </c>
      <c r="E15" s="365"/>
      <c r="F15" s="365"/>
      <c r="G15" s="364" t="s">
        <v>613</v>
      </c>
      <c r="H15" s="364"/>
      <c r="I15" s="364"/>
      <c r="J15" s="37"/>
      <c r="K15" s="36"/>
      <c r="M15" s="37"/>
    </row>
    <row r="16" spans="1:19" ht="20.100000000000001" customHeight="1" x14ac:dyDescent="0.3">
      <c r="B16" s="39"/>
      <c r="C16" s="37"/>
      <c r="D16" s="369" t="s">
        <v>158</v>
      </c>
      <c r="E16" s="369"/>
      <c r="F16" s="38" t="s">
        <v>1</v>
      </c>
      <c r="G16" s="368" t="s">
        <v>484</v>
      </c>
      <c r="H16" s="365"/>
      <c r="I16" s="365"/>
      <c r="J16" s="37"/>
      <c r="K16" s="36"/>
    </row>
    <row r="17" spans="2:18" ht="20.100000000000001" customHeight="1" x14ac:dyDescent="0.3">
      <c r="B17" s="39"/>
      <c r="C17" s="43"/>
      <c r="D17" s="369"/>
      <c r="E17" s="369"/>
      <c r="F17" s="38" t="s">
        <v>2</v>
      </c>
      <c r="G17" s="368" t="s">
        <v>485</v>
      </c>
      <c r="H17" s="365"/>
      <c r="I17" s="365"/>
      <c r="J17" s="37"/>
      <c r="K17" s="36"/>
      <c r="N17" s="316"/>
      <c r="O17" s="316"/>
      <c r="P17" s="316"/>
      <c r="Q17" s="316"/>
    </row>
    <row r="18" spans="2:18" ht="20.100000000000001" customHeight="1" x14ac:dyDescent="0.35">
      <c r="B18" s="39"/>
      <c r="C18" s="43"/>
      <c r="D18" s="369" t="s">
        <v>159</v>
      </c>
      <c r="E18" s="369"/>
      <c r="F18" s="38" t="s">
        <v>9</v>
      </c>
      <c r="G18" s="368" t="s">
        <v>486</v>
      </c>
      <c r="H18" s="365"/>
      <c r="I18" s="365"/>
      <c r="J18" s="37"/>
      <c r="K18" s="36"/>
      <c r="M18" s="27" t="s">
        <v>481</v>
      </c>
      <c r="N18" s="311"/>
      <c r="O18" s="311"/>
      <c r="P18" s="311"/>
      <c r="Q18" s="311"/>
    </row>
    <row r="19" spans="2:18" ht="20.100000000000001" customHeight="1" x14ac:dyDescent="0.35">
      <c r="B19" s="39"/>
      <c r="C19" s="37"/>
      <c r="D19" s="369"/>
      <c r="E19" s="369"/>
      <c r="F19" s="46" t="s">
        <v>10</v>
      </c>
      <c r="G19" s="368" t="s">
        <v>487</v>
      </c>
      <c r="H19" s="365"/>
      <c r="I19" s="365"/>
      <c r="J19" s="38"/>
      <c r="K19" s="36"/>
      <c r="N19" s="270"/>
      <c r="O19" s="270"/>
      <c r="P19" s="45"/>
      <c r="Q19" s="45"/>
    </row>
    <row r="20" spans="2:18" ht="20.100000000000001" customHeight="1" x14ac:dyDescent="0.3">
      <c r="B20" s="39"/>
      <c r="K20" s="186"/>
      <c r="N20" s="270"/>
      <c r="O20" s="270"/>
      <c r="P20" s="49"/>
      <c r="Q20" s="50"/>
      <c r="R20" s="50"/>
    </row>
    <row r="21" spans="2:18" ht="20.100000000000001" customHeight="1" x14ac:dyDescent="0.3">
      <c r="B21" s="39"/>
      <c r="D21" s="26" t="s">
        <v>567</v>
      </c>
      <c r="K21" s="36"/>
      <c r="N21" s="270"/>
      <c r="O21" s="270"/>
      <c r="P21" s="45"/>
    </row>
    <row r="22" spans="2:18" ht="20.100000000000001" customHeight="1" x14ac:dyDescent="0.3">
      <c r="B22" s="39"/>
      <c r="D22" s="369" t="s">
        <v>555</v>
      </c>
      <c r="E22" s="369"/>
      <c r="F22" s="46" t="s">
        <v>70</v>
      </c>
      <c r="G22" s="366" t="s">
        <v>395</v>
      </c>
      <c r="H22" s="260"/>
      <c r="I22" s="260"/>
      <c r="K22" s="36"/>
      <c r="N22" s="270"/>
      <c r="O22" s="270"/>
    </row>
    <row r="23" spans="2:18" ht="20.100000000000001" customHeight="1" x14ac:dyDescent="0.35">
      <c r="B23" s="39"/>
      <c r="D23" s="369" t="s">
        <v>556</v>
      </c>
      <c r="E23" s="369"/>
      <c r="F23" s="46" t="s">
        <v>559</v>
      </c>
      <c r="G23" s="366" t="s">
        <v>561</v>
      </c>
      <c r="H23" s="260"/>
      <c r="I23" s="260"/>
      <c r="J23" s="46"/>
      <c r="K23" s="36"/>
      <c r="N23" s="270"/>
      <c r="O23" s="270"/>
      <c r="P23" s="52"/>
      <c r="Q23" s="41"/>
      <c r="R23" s="41"/>
    </row>
    <row r="24" spans="2:18" ht="20.100000000000001" customHeight="1" x14ac:dyDescent="0.3">
      <c r="B24" s="39"/>
      <c r="C24" s="43"/>
      <c r="D24" s="369" t="s">
        <v>557</v>
      </c>
      <c r="E24" s="369"/>
      <c r="F24" s="46" t="s">
        <v>280</v>
      </c>
      <c r="G24" s="366" t="s">
        <v>562</v>
      </c>
      <c r="H24" s="260"/>
      <c r="I24" s="260"/>
      <c r="J24" s="37"/>
      <c r="K24" s="36"/>
    </row>
    <row r="25" spans="2:18" ht="20.100000000000001" customHeight="1" x14ac:dyDescent="0.3">
      <c r="B25" s="39"/>
      <c r="C25" s="37"/>
      <c r="D25" s="369" t="s">
        <v>558</v>
      </c>
      <c r="E25" s="369"/>
      <c r="F25" s="46" t="s">
        <v>70</v>
      </c>
      <c r="G25" s="366" t="s">
        <v>563</v>
      </c>
      <c r="H25" s="260"/>
      <c r="I25" s="260"/>
      <c r="J25" s="38"/>
      <c r="K25" s="36"/>
    </row>
    <row r="26" spans="2:18" ht="20.100000000000001" customHeight="1" x14ac:dyDescent="0.3">
      <c r="B26" s="39"/>
      <c r="C26" s="37"/>
      <c r="D26" s="361" t="s">
        <v>577</v>
      </c>
      <c r="E26" s="361"/>
      <c r="F26" s="46" t="s">
        <v>70</v>
      </c>
      <c r="G26" s="366" t="s">
        <v>578</v>
      </c>
      <c r="H26" s="366"/>
      <c r="I26" s="366"/>
      <c r="J26" s="38"/>
      <c r="K26" s="36"/>
    </row>
    <row r="27" spans="2:18" ht="20.100000000000001" customHeight="1" x14ac:dyDescent="0.3">
      <c r="B27" s="39"/>
      <c r="C27" s="37"/>
      <c r="D27" s="369" t="s">
        <v>22</v>
      </c>
      <c r="E27" s="369"/>
      <c r="F27" s="46" t="s">
        <v>12</v>
      </c>
      <c r="G27" s="366" t="s">
        <v>564</v>
      </c>
      <c r="H27" s="260"/>
      <c r="I27" s="260"/>
      <c r="K27" s="36"/>
    </row>
    <row r="28" spans="2:18" ht="20.100000000000001" customHeight="1" x14ac:dyDescent="0.3">
      <c r="B28" s="39"/>
      <c r="D28" s="369" t="s">
        <v>571</v>
      </c>
      <c r="E28" s="369"/>
      <c r="F28" s="46" t="s">
        <v>23</v>
      </c>
      <c r="G28" s="366" t="s">
        <v>565</v>
      </c>
      <c r="H28" s="260"/>
      <c r="I28" s="260"/>
      <c r="K28" s="36"/>
    </row>
    <row r="29" spans="2:18" ht="20.100000000000001" customHeight="1" x14ac:dyDescent="0.3">
      <c r="B29" s="39"/>
      <c r="D29" s="369" t="s">
        <v>148</v>
      </c>
      <c r="E29" s="369"/>
      <c r="F29" s="46" t="s">
        <v>560</v>
      </c>
      <c r="G29" s="366" t="s">
        <v>566</v>
      </c>
      <c r="H29" s="260"/>
      <c r="I29" s="260"/>
      <c r="K29" s="36"/>
    </row>
    <row r="30" spans="2:18" ht="20.100000000000001" customHeight="1" x14ac:dyDescent="0.3">
      <c r="B30" s="39"/>
      <c r="D30" s="361" t="s">
        <v>396</v>
      </c>
      <c r="E30" s="361"/>
      <c r="F30" s="46" t="s">
        <v>23</v>
      </c>
      <c r="G30" s="366" t="s">
        <v>572</v>
      </c>
      <c r="H30" s="366"/>
      <c r="I30" s="366"/>
      <c r="K30" s="36"/>
    </row>
    <row r="31" spans="2:18" ht="20.100000000000001" customHeight="1" x14ac:dyDescent="0.3">
      <c r="B31" s="39"/>
      <c r="D31" s="361" t="s">
        <v>89</v>
      </c>
      <c r="E31" s="361"/>
      <c r="F31" s="46"/>
      <c r="G31" s="366" t="s">
        <v>573</v>
      </c>
      <c r="H31" s="366"/>
      <c r="I31" s="366"/>
      <c r="K31" s="36"/>
    </row>
    <row r="32" spans="2:18" ht="20.100000000000001" customHeight="1" x14ac:dyDescent="0.3">
      <c r="B32" s="39"/>
      <c r="D32" s="361" t="s">
        <v>575</v>
      </c>
      <c r="E32" s="361"/>
      <c r="F32" s="46"/>
      <c r="G32" s="366" t="s">
        <v>574</v>
      </c>
      <c r="H32" s="366"/>
      <c r="I32" s="366"/>
      <c r="K32" s="36"/>
    </row>
    <row r="33" spans="2:18" ht="20.100000000000001" customHeight="1" x14ac:dyDescent="0.3">
      <c r="B33" s="39"/>
      <c r="D33" s="361" t="s">
        <v>302</v>
      </c>
      <c r="E33" s="361"/>
      <c r="F33" s="46" t="s">
        <v>568</v>
      </c>
      <c r="G33" s="366" t="s">
        <v>570</v>
      </c>
      <c r="H33" s="366"/>
      <c r="I33" s="366"/>
      <c r="K33" s="36"/>
      <c r="N33" s="79"/>
      <c r="O33" s="79"/>
      <c r="P33" s="45"/>
    </row>
    <row r="34" spans="2:18" ht="20.100000000000001" customHeight="1" x14ac:dyDescent="0.3">
      <c r="B34" s="39"/>
      <c r="K34" s="36"/>
      <c r="N34" s="270"/>
      <c r="O34" s="270"/>
    </row>
    <row r="35" spans="2:18" ht="20.100000000000001" customHeight="1" x14ac:dyDescent="0.3">
      <c r="B35" s="39"/>
      <c r="D35" s="372" t="s">
        <v>598</v>
      </c>
      <c r="E35" s="372"/>
      <c r="F35" s="362"/>
      <c r="G35" s="362"/>
      <c r="H35" s="373"/>
      <c r="I35" s="373"/>
      <c r="J35" s="46"/>
      <c r="K35" s="36"/>
      <c r="N35" s="270"/>
      <c r="O35" s="270"/>
      <c r="P35" s="52"/>
      <c r="Q35" s="41"/>
      <c r="R35" s="41"/>
    </row>
    <row r="36" spans="2:18" ht="20.100000000000001" customHeight="1" thickBot="1" x14ac:dyDescent="0.35">
      <c r="B36" s="53"/>
      <c r="C36" s="54"/>
      <c r="D36" s="54"/>
      <c r="E36" s="54"/>
      <c r="F36" s="54"/>
      <c r="G36" s="54"/>
      <c r="H36" s="54"/>
      <c r="I36" s="54"/>
      <c r="J36" s="54"/>
      <c r="K36" s="55"/>
      <c r="N36" s="260"/>
      <c r="O36" s="260"/>
    </row>
    <row r="37" spans="2:18" ht="20.100000000000001" customHeight="1" x14ac:dyDescent="0.3">
      <c r="B37" s="39"/>
      <c r="K37" s="36"/>
      <c r="N37" s="270"/>
      <c r="O37" s="270"/>
      <c r="P37" s="45"/>
    </row>
    <row r="38" spans="2:18" ht="174.75" customHeight="1" x14ac:dyDescent="0.3">
      <c r="B38" s="39"/>
      <c r="D38" s="230" t="s">
        <v>579</v>
      </c>
      <c r="E38" s="361"/>
      <c r="F38" s="260"/>
      <c r="G38" s="260"/>
      <c r="H38" s="260"/>
      <c r="I38" s="260"/>
      <c r="J38" s="260"/>
      <c r="K38" s="367"/>
      <c r="N38" s="270"/>
      <c r="O38" s="270"/>
    </row>
    <row r="39" spans="2:18" ht="147.75" customHeight="1" x14ac:dyDescent="0.3">
      <c r="B39" s="39"/>
      <c r="D39" s="370" t="s">
        <v>576</v>
      </c>
      <c r="E39" s="371"/>
      <c r="F39" s="362"/>
      <c r="G39" s="362"/>
      <c r="H39" s="362"/>
      <c r="I39" s="362"/>
      <c r="J39" s="362"/>
      <c r="K39" s="363"/>
      <c r="N39" s="270"/>
      <c r="O39" s="270"/>
      <c r="P39" s="52"/>
      <c r="Q39" s="41"/>
      <c r="R39" s="41"/>
    </row>
    <row r="40" spans="2:18" ht="143.25" customHeight="1" x14ac:dyDescent="0.3">
      <c r="B40" s="39"/>
      <c r="C40" s="43"/>
      <c r="D40" s="230" t="s">
        <v>580</v>
      </c>
      <c r="E40" s="361"/>
      <c r="F40" s="362"/>
      <c r="G40" s="362"/>
      <c r="H40" s="362"/>
      <c r="I40" s="362"/>
      <c r="J40" s="362"/>
      <c r="K40" s="363"/>
      <c r="N40" s="311"/>
      <c r="O40" s="311"/>
      <c r="P40" s="311"/>
      <c r="Q40" s="311"/>
    </row>
    <row r="41" spans="2:18" ht="147.75" customHeight="1" x14ac:dyDescent="0.3">
      <c r="B41" s="39"/>
      <c r="C41" s="37"/>
      <c r="D41" s="230" t="s">
        <v>581</v>
      </c>
      <c r="E41" s="361"/>
      <c r="F41" s="362"/>
      <c r="G41" s="362"/>
      <c r="H41" s="362"/>
      <c r="I41" s="362"/>
      <c r="J41" s="362"/>
      <c r="K41" s="363"/>
      <c r="N41" s="270"/>
      <c r="O41" s="270"/>
      <c r="P41" s="45"/>
      <c r="Q41" s="45"/>
    </row>
    <row r="42" spans="2:18" ht="176.25" customHeight="1" x14ac:dyDescent="0.3">
      <c r="B42" s="39"/>
      <c r="C42" s="37"/>
      <c r="D42" s="230" t="s">
        <v>595</v>
      </c>
      <c r="E42" s="361"/>
      <c r="F42" s="362"/>
      <c r="G42" s="362"/>
      <c r="H42" s="362"/>
      <c r="I42" s="362"/>
      <c r="J42" s="362"/>
      <c r="K42" s="363"/>
      <c r="N42" s="270"/>
      <c r="O42" s="270"/>
      <c r="P42" s="45"/>
      <c r="Q42" s="45"/>
    </row>
    <row r="43" spans="2:18" ht="189" customHeight="1" x14ac:dyDescent="0.3">
      <c r="B43" s="39"/>
      <c r="C43" s="37"/>
      <c r="D43" s="230" t="s">
        <v>596</v>
      </c>
      <c r="E43" s="361"/>
      <c r="F43" s="362"/>
      <c r="G43" s="362"/>
      <c r="H43" s="362"/>
      <c r="I43" s="362"/>
      <c r="J43" s="362"/>
      <c r="K43" s="363"/>
      <c r="N43" s="270"/>
      <c r="O43" s="270"/>
      <c r="P43" s="47"/>
      <c r="Q43" s="48"/>
    </row>
    <row r="44" spans="2:18" ht="195.75" customHeight="1" x14ac:dyDescent="0.3">
      <c r="B44" s="39"/>
      <c r="D44" s="230" t="s">
        <v>597</v>
      </c>
      <c r="E44" s="361"/>
      <c r="F44" s="362"/>
      <c r="G44" s="362"/>
      <c r="H44" s="362"/>
      <c r="I44" s="362"/>
      <c r="J44" s="362"/>
      <c r="K44" s="363"/>
      <c r="N44" s="270"/>
      <c r="O44" s="270"/>
      <c r="P44" s="49"/>
      <c r="Q44" s="50"/>
      <c r="R44" s="50"/>
    </row>
    <row r="45" spans="2:18" ht="20.100000000000001" customHeight="1" x14ac:dyDescent="0.3">
      <c r="B45" s="39"/>
      <c r="D45" s="176" t="s">
        <v>599</v>
      </c>
      <c r="E45" s="176"/>
      <c r="F45" s="176"/>
      <c r="G45" s="176"/>
      <c r="H45" s="176"/>
      <c r="I45" s="176"/>
      <c r="J45" s="176"/>
      <c r="K45" s="182"/>
      <c r="N45" s="270"/>
      <c r="O45" s="270"/>
      <c r="P45" s="45"/>
    </row>
    <row r="46" spans="2:18" ht="20.100000000000001" customHeight="1" x14ac:dyDescent="0.3">
      <c r="B46" s="39"/>
      <c r="D46" s="375"/>
      <c r="E46" s="375"/>
      <c r="F46" s="375"/>
      <c r="G46" s="375"/>
      <c r="H46" s="375"/>
      <c r="I46" s="375"/>
      <c r="J46" s="375"/>
      <c r="K46" s="376"/>
      <c r="N46" s="270"/>
      <c r="O46" s="270"/>
    </row>
    <row r="47" spans="2:18" ht="20.100000000000001" customHeight="1" x14ac:dyDescent="0.3">
      <c r="B47" s="39"/>
      <c r="D47" s="377"/>
      <c r="E47" s="377"/>
      <c r="F47" s="377"/>
      <c r="G47" s="377"/>
      <c r="H47" s="377"/>
      <c r="I47" s="377"/>
      <c r="J47" s="377"/>
      <c r="K47" s="378"/>
      <c r="N47" s="270"/>
      <c r="O47" s="270"/>
      <c r="P47" s="52"/>
      <c r="Q47" s="41"/>
      <c r="R47" s="41"/>
    </row>
    <row r="48" spans="2:18" ht="20.100000000000001" customHeight="1" thickBot="1" x14ac:dyDescent="0.35">
      <c r="B48" s="53"/>
      <c r="C48" s="54"/>
      <c r="D48" s="54"/>
      <c r="E48" s="54"/>
      <c r="F48" s="54"/>
      <c r="G48" s="54"/>
      <c r="H48" s="54"/>
      <c r="I48" s="54"/>
      <c r="J48" s="54"/>
      <c r="K48" s="55"/>
      <c r="N48" s="260"/>
      <c r="O48" s="260"/>
    </row>
    <row r="49" spans="4:16" x14ac:dyDescent="0.3">
      <c r="N49" s="260"/>
      <c r="O49" s="260"/>
      <c r="P49" s="56"/>
    </row>
    <row r="50" spans="4:16" x14ac:dyDescent="0.3">
      <c r="N50" s="260"/>
      <c r="O50" s="260"/>
      <c r="P50" s="56"/>
    </row>
    <row r="51" spans="4:16" ht="19.5" customHeight="1" x14ac:dyDescent="0.3">
      <c r="N51" s="292"/>
      <c r="O51" s="292"/>
      <c r="P51" s="56"/>
    </row>
    <row r="52" spans="4:16" ht="19.5" customHeight="1" x14ac:dyDescent="0.3">
      <c r="D52" s="260"/>
      <c r="E52" s="260"/>
      <c r="N52" s="292"/>
      <c r="O52" s="292"/>
    </row>
    <row r="53" spans="4:16" x14ac:dyDescent="0.3">
      <c r="D53" s="177"/>
      <c r="E53" s="177"/>
      <c r="F53" s="260"/>
      <c r="G53" s="260"/>
      <c r="H53" s="260"/>
      <c r="K53" s="46"/>
      <c r="N53" s="292"/>
      <c r="O53" s="292"/>
      <c r="P53" s="56"/>
    </row>
    <row r="54" spans="4:16" x14ac:dyDescent="0.3">
      <c r="D54" s="109"/>
      <c r="E54" s="112"/>
      <c r="F54" s="260"/>
      <c r="G54" s="260"/>
      <c r="H54" s="260"/>
      <c r="K54" s="46"/>
      <c r="L54" s="46"/>
      <c r="N54" s="292"/>
      <c r="O54" s="292"/>
      <c r="P54" s="56"/>
    </row>
    <row r="55" spans="4:16" x14ac:dyDescent="0.3">
      <c r="D55" s="109"/>
      <c r="E55" s="112"/>
      <c r="N55" s="292"/>
      <c r="O55" s="292"/>
    </row>
    <row r="56" spans="4:16" x14ac:dyDescent="0.3">
      <c r="D56" s="109"/>
      <c r="E56" s="112"/>
      <c r="N56" s="292"/>
      <c r="O56" s="292"/>
      <c r="P56" s="45"/>
    </row>
    <row r="57" spans="4:16" x14ac:dyDescent="0.3">
      <c r="D57" s="109"/>
      <c r="E57" s="112"/>
      <c r="N57" s="292"/>
      <c r="O57" s="292"/>
      <c r="P57" s="56"/>
    </row>
    <row r="58" spans="4:16" x14ac:dyDescent="0.3">
      <c r="D58" s="109"/>
      <c r="E58" s="112"/>
      <c r="N58" s="292"/>
      <c r="O58" s="292"/>
      <c r="P58" s="45"/>
    </row>
    <row r="59" spans="4:16" x14ac:dyDescent="0.3">
      <c r="D59" s="139"/>
      <c r="E59" s="178"/>
      <c r="J59" s="63"/>
      <c r="N59" s="292"/>
      <c r="O59" s="292"/>
      <c r="P59" s="56"/>
    </row>
    <row r="60" spans="4:16" ht="25.5" customHeight="1" x14ac:dyDescent="0.3">
      <c r="D60" s="109"/>
      <c r="E60" s="112"/>
      <c r="J60" s="63"/>
      <c r="N60" s="292"/>
      <c r="O60" s="292"/>
      <c r="P60" s="56"/>
    </row>
    <row r="61" spans="4:16" x14ac:dyDescent="0.3">
      <c r="D61" s="109"/>
      <c r="E61" s="112"/>
    </row>
    <row r="62" spans="4:16" x14ac:dyDescent="0.3">
      <c r="D62" s="109"/>
      <c r="E62" s="112"/>
    </row>
    <row r="63" spans="4:16" x14ac:dyDescent="0.3">
      <c r="D63" s="109"/>
      <c r="E63" s="112"/>
    </row>
    <row r="64" spans="4:16" x14ac:dyDescent="0.3">
      <c r="D64" s="109"/>
      <c r="E64" s="112"/>
    </row>
    <row r="65" spans="4:5" x14ac:dyDescent="0.3">
      <c r="D65" s="109"/>
      <c r="E65" s="112"/>
    </row>
  </sheetData>
  <mergeCells count="112">
    <mergeCell ref="B1:B3"/>
    <mergeCell ref="C1:K3"/>
    <mergeCell ref="N2:O2"/>
    <mergeCell ref="E4:F4"/>
    <mergeCell ref="H4:I4"/>
    <mergeCell ref="O5:O7"/>
    <mergeCell ref="N40:O40"/>
    <mergeCell ref="N19:O19"/>
    <mergeCell ref="N20:O20"/>
    <mergeCell ref="N21:O21"/>
    <mergeCell ref="N22:O22"/>
    <mergeCell ref="N23:O23"/>
    <mergeCell ref="N17:Q17"/>
    <mergeCell ref="N18:O18"/>
    <mergeCell ref="P18:Q18"/>
    <mergeCell ref="D23:E23"/>
    <mergeCell ref="P40:Q40"/>
    <mergeCell ref="D38:E38"/>
    <mergeCell ref="G18:I18"/>
    <mergeCell ref="G32:I32"/>
    <mergeCell ref="D26:E26"/>
    <mergeCell ref="G26:I26"/>
    <mergeCell ref="D27:E27"/>
    <mergeCell ref="D28:E28"/>
    <mergeCell ref="N57:O57"/>
    <mergeCell ref="N58:O58"/>
    <mergeCell ref="N59:O59"/>
    <mergeCell ref="N60:O60"/>
    <mergeCell ref="N34:O34"/>
    <mergeCell ref="F53:H53"/>
    <mergeCell ref="N53:O53"/>
    <mergeCell ref="F54:H54"/>
    <mergeCell ref="N54:O54"/>
    <mergeCell ref="N55:O55"/>
    <mergeCell ref="N56:O56"/>
    <mergeCell ref="N36:O36"/>
    <mergeCell ref="N49:O49"/>
    <mergeCell ref="N50:O50"/>
    <mergeCell ref="N51:O51"/>
    <mergeCell ref="F40:K40"/>
    <mergeCell ref="F41:K41"/>
    <mergeCell ref="F43:K43"/>
    <mergeCell ref="D46:K46"/>
    <mergeCell ref="D47:K47"/>
    <mergeCell ref="F44:K44"/>
    <mergeCell ref="D40:E40"/>
    <mergeCell ref="D41:E41"/>
    <mergeCell ref="D52:E52"/>
    <mergeCell ref="N52:O52"/>
    <mergeCell ref="D39:E39"/>
    <mergeCell ref="N39:O39"/>
    <mergeCell ref="G8:I8"/>
    <mergeCell ref="N47:O47"/>
    <mergeCell ref="N48:O48"/>
    <mergeCell ref="E5:H5"/>
    <mergeCell ref="D8:E8"/>
    <mergeCell ref="D11:E11"/>
    <mergeCell ref="N41:O41"/>
    <mergeCell ref="N43:O43"/>
    <mergeCell ref="N44:O44"/>
    <mergeCell ref="N45:O45"/>
    <mergeCell ref="N46:O46"/>
    <mergeCell ref="N42:O42"/>
    <mergeCell ref="D35:E35"/>
    <mergeCell ref="F35:G35"/>
    <mergeCell ref="H35:I35"/>
    <mergeCell ref="N35:O35"/>
    <mergeCell ref="N37:O37"/>
    <mergeCell ref="N38:O38"/>
    <mergeCell ref="L8:L10"/>
    <mergeCell ref="O8:O9"/>
    <mergeCell ref="G17:I17"/>
    <mergeCell ref="D29:E29"/>
    <mergeCell ref="D9:E10"/>
    <mergeCell ref="G9:I9"/>
    <mergeCell ref="G10:I10"/>
    <mergeCell ref="D22:E22"/>
    <mergeCell ref="G22:I22"/>
    <mergeCell ref="G23:I23"/>
    <mergeCell ref="G24:I24"/>
    <mergeCell ref="G25:I25"/>
    <mergeCell ref="D24:E24"/>
    <mergeCell ref="D25:E25"/>
    <mergeCell ref="G11:I11"/>
    <mergeCell ref="G12:I12"/>
    <mergeCell ref="G15:I15"/>
    <mergeCell ref="D16:E17"/>
    <mergeCell ref="D18:E19"/>
    <mergeCell ref="D42:E42"/>
    <mergeCell ref="F42:K42"/>
    <mergeCell ref="D43:E43"/>
    <mergeCell ref="D44:E44"/>
    <mergeCell ref="G13:I13"/>
    <mergeCell ref="G14:I14"/>
    <mergeCell ref="D12:F12"/>
    <mergeCell ref="D13:F13"/>
    <mergeCell ref="D14:F14"/>
    <mergeCell ref="D15:F15"/>
    <mergeCell ref="D33:E33"/>
    <mergeCell ref="G33:I33"/>
    <mergeCell ref="F38:K38"/>
    <mergeCell ref="F39:K39"/>
    <mergeCell ref="D30:E30"/>
    <mergeCell ref="D31:E31"/>
    <mergeCell ref="D32:E32"/>
    <mergeCell ref="G30:I30"/>
    <mergeCell ref="G31:I31"/>
    <mergeCell ref="G27:I27"/>
    <mergeCell ref="G28:I28"/>
    <mergeCell ref="G29:I29"/>
    <mergeCell ref="G19:I19"/>
    <mergeCell ref="G16:I1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5"/>
  <sheetViews>
    <sheetView zoomScale="130" zoomScaleNormal="130" workbookViewId="0">
      <selection activeCell="F15" sqref="F15"/>
    </sheetView>
  </sheetViews>
  <sheetFormatPr defaultColWidth="8.83203125" defaultRowHeight="18" x14ac:dyDescent="0.35"/>
  <cols>
    <col min="1" max="1" width="8.83203125" style="1"/>
    <col min="2" max="2" width="14" style="1" customWidth="1"/>
    <col min="3" max="6" width="8.83203125" style="1"/>
    <col min="7" max="7" width="13.83203125" style="1" customWidth="1"/>
    <col min="8" max="16384" width="8.83203125" style="1"/>
  </cols>
  <sheetData>
    <row r="2" spans="2:5" x14ac:dyDescent="0.35">
      <c r="B2" s="201"/>
      <c r="C2" s="201"/>
      <c r="D2" s="201"/>
      <c r="E2" s="201"/>
    </row>
    <row r="3" spans="2:5" x14ac:dyDescent="0.35">
      <c r="B3" s="1" t="s">
        <v>47</v>
      </c>
      <c r="C3" s="1" t="s">
        <v>48</v>
      </c>
    </row>
    <row r="4" spans="2:5" x14ac:dyDescent="0.35">
      <c r="B4" s="1" t="s">
        <v>27</v>
      </c>
      <c r="C4" s="1" t="s">
        <v>43</v>
      </c>
      <c r="D4" s="1" t="e">
        <f>'VC muối'!E4</f>
        <v>#REF!</v>
      </c>
      <c r="E4" s="1" t="s">
        <v>44</v>
      </c>
    </row>
    <row r="5" spans="2:5" x14ac:dyDescent="0.35">
      <c r="B5" s="1" t="s">
        <v>46</v>
      </c>
      <c r="C5" s="1" t="s">
        <v>45</v>
      </c>
      <c r="D5" s="1">
        <v>2.5</v>
      </c>
    </row>
    <row r="6" spans="2:5" x14ac:dyDescent="0.35">
      <c r="B6" s="1" t="s">
        <v>6</v>
      </c>
      <c r="C6" s="1" t="s">
        <v>13</v>
      </c>
      <c r="D6" s="1">
        <v>21</v>
      </c>
      <c r="E6" s="1" t="s">
        <v>36</v>
      </c>
    </row>
    <row r="7" spans="2:5" x14ac:dyDescent="0.35">
      <c r="B7" s="1" t="s">
        <v>49</v>
      </c>
      <c r="C7" s="1" t="s">
        <v>50</v>
      </c>
      <c r="D7" s="1">
        <v>0.2</v>
      </c>
      <c r="E7" s="1" t="s">
        <v>36</v>
      </c>
    </row>
    <row r="8" spans="2:5" x14ac:dyDescent="0.35">
      <c r="B8" s="1" t="s">
        <v>7</v>
      </c>
      <c r="D8" s="1">
        <v>0</v>
      </c>
      <c r="E8" s="1" t="s">
        <v>33</v>
      </c>
    </row>
    <row r="11" spans="2:5" x14ac:dyDescent="0.35">
      <c r="B11" s="1" t="s">
        <v>32</v>
      </c>
      <c r="D11" s="1">
        <f>SIN(RADIANS(D8))*D6</f>
        <v>0</v>
      </c>
      <c r="E11" s="1" t="s">
        <v>36</v>
      </c>
    </row>
    <row r="12" spans="2:5" x14ac:dyDescent="0.35">
      <c r="B12" s="1" t="s">
        <v>51</v>
      </c>
      <c r="C12" s="1" t="s">
        <v>52</v>
      </c>
      <c r="D12" s="1" t="e">
        <f>(D6*D5*D4)/367</f>
        <v>#REF!</v>
      </c>
      <c r="E12" s="1" t="s">
        <v>23</v>
      </c>
    </row>
    <row r="13" spans="2:5" x14ac:dyDescent="0.35">
      <c r="B13" s="1" t="s">
        <v>53</v>
      </c>
      <c r="C13" s="1" t="s">
        <v>54</v>
      </c>
      <c r="D13" s="1">
        <f>D7*D6/20</f>
        <v>0.21000000000000002</v>
      </c>
      <c r="E13" s="1" t="s">
        <v>55</v>
      </c>
    </row>
    <row r="14" spans="2:5" ht="18.75" customHeight="1" x14ac:dyDescent="0.35">
      <c r="B14" s="1" t="s">
        <v>56</v>
      </c>
      <c r="C14" s="1" t="s">
        <v>57</v>
      </c>
      <c r="D14" s="1" t="e">
        <f>D4*D11/367</f>
        <v>#REF!</v>
      </c>
      <c r="E14" s="1" t="s">
        <v>23</v>
      </c>
    </row>
    <row r="15" spans="2:5" x14ac:dyDescent="0.35">
      <c r="B15" s="1" t="s">
        <v>58</v>
      </c>
      <c r="C15" s="1" t="s">
        <v>25</v>
      </c>
      <c r="D15" s="4" t="e">
        <f>SUM(D12:D14)</f>
        <v>#REF!</v>
      </c>
      <c r="E15" s="1" t="s">
        <v>23</v>
      </c>
    </row>
  </sheetData>
  <mergeCells count="1">
    <mergeCell ref="B2:E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F15"/>
  <sheetViews>
    <sheetView zoomScale="130" zoomScaleNormal="130" workbookViewId="0">
      <selection activeCell="F15" sqref="F15"/>
    </sheetView>
  </sheetViews>
  <sheetFormatPr defaultColWidth="8.83203125" defaultRowHeight="18" x14ac:dyDescent="0.35"/>
  <cols>
    <col min="1" max="1" width="8.83203125" style="1"/>
    <col min="2" max="2" width="14" style="1" customWidth="1"/>
    <col min="3" max="6" width="8.83203125" style="1"/>
    <col min="7" max="7" width="13.83203125" style="1" customWidth="1"/>
    <col min="8" max="16384" width="8.83203125" style="1"/>
  </cols>
  <sheetData>
    <row r="2" spans="2:6" x14ac:dyDescent="0.35">
      <c r="B2" s="201"/>
      <c r="C2" s="201"/>
      <c r="D2" s="201"/>
      <c r="E2" s="201"/>
    </row>
    <row r="3" spans="2:6" x14ac:dyDescent="0.35">
      <c r="B3" s="1" t="s">
        <v>47</v>
      </c>
      <c r="C3" s="1" t="s">
        <v>48</v>
      </c>
    </row>
    <row r="4" spans="2:6" x14ac:dyDescent="0.35">
      <c r="B4" s="1" t="s">
        <v>27</v>
      </c>
      <c r="C4" s="1" t="s">
        <v>43</v>
      </c>
      <c r="D4" s="1">
        <v>7200</v>
      </c>
      <c r="E4" s="1" t="s">
        <v>44</v>
      </c>
    </row>
    <row r="5" spans="2:6" x14ac:dyDescent="0.35">
      <c r="B5" s="1" t="s">
        <v>46</v>
      </c>
      <c r="C5" s="1" t="s">
        <v>45</v>
      </c>
      <c r="D5" s="1">
        <v>2.5</v>
      </c>
    </row>
    <row r="6" spans="2:6" x14ac:dyDescent="0.35">
      <c r="B6" s="1" t="s">
        <v>6</v>
      </c>
      <c r="C6" s="1" t="s">
        <v>13</v>
      </c>
      <c r="D6" s="1">
        <v>21</v>
      </c>
      <c r="E6" s="1" t="s">
        <v>36</v>
      </c>
    </row>
    <row r="7" spans="2:6" x14ac:dyDescent="0.35">
      <c r="B7" s="1" t="s">
        <v>49</v>
      </c>
      <c r="C7" s="1" t="s">
        <v>50</v>
      </c>
      <c r="D7" s="1">
        <v>0.2</v>
      </c>
      <c r="E7" s="1" t="s">
        <v>36</v>
      </c>
    </row>
    <row r="8" spans="2:6" x14ac:dyDescent="0.35">
      <c r="B8" s="1" t="s">
        <v>7</v>
      </c>
      <c r="D8" s="1">
        <v>0</v>
      </c>
      <c r="E8" s="1" t="s">
        <v>33</v>
      </c>
    </row>
    <row r="10" spans="2:6" x14ac:dyDescent="0.35">
      <c r="B10" s="1" t="s">
        <v>32</v>
      </c>
      <c r="D10" s="1">
        <f>SIN(RADIANS(D8))*D6</f>
        <v>0</v>
      </c>
      <c r="E10" s="1" t="s">
        <v>36</v>
      </c>
    </row>
    <row r="11" spans="2:6" x14ac:dyDescent="0.35">
      <c r="B11" s="1" t="s">
        <v>51</v>
      </c>
      <c r="C11" s="1" t="s">
        <v>59</v>
      </c>
      <c r="D11" s="1">
        <f>D4*D6*D5/(3600*102)</f>
        <v>1.0294117647058822</v>
      </c>
      <c r="E11" s="1" t="s">
        <v>23</v>
      </c>
    </row>
    <row r="12" spans="2:6" x14ac:dyDescent="0.35">
      <c r="B12" s="1" t="s">
        <v>53</v>
      </c>
      <c r="C12" s="1" t="s">
        <v>54</v>
      </c>
      <c r="D12" s="1">
        <f>D7*D6/20</f>
        <v>0.21000000000000002</v>
      </c>
      <c r="E12" s="1" t="s">
        <v>55</v>
      </c>
    </row>
    <row r="13" spans="2:6" ht="18.75" customHeight="1" x14ac:dyDescent="0.35">
      <c r="B13" s="1" t="s">
        <v>56</v>
      </c>
      <c r="C13" s="1" t="s">
        <v>57</v>
      </c>
      <c r="D13" s="6">
        <f>(D4*(D6+0.5))/3600/102</f>
        <v>0.42156862745098039</v>
      </c>
      <c r="E13" s="1" t="s">
        <v>23</v>
      </c>
      <c r="F13" s="1" t="s">
        <v>60</v>
      </c>
    </row>
    <row r="14" spans="2:6" x14ac:dyDescent="0.35">
      <c r="B14" s="1" t="s">
        <v>58</v>
      </c>
      <c r="C14" s="1" t="s">
        <v>25</v>
      </c>
      <c r="D14" s="4">
        <f>SUM(D11:D13)</f>
        <v>1.6609803921568627</v>
      </c>
      <c r="E14" s="1" t="s">
        <v>23</v>
      </c>
    </row>
    <row r="15" spans="2:6" x14ac:dyDescent="0.35">
      <c r="D15" s="5"/>
    </row>
  </sheetData>
  <mergeCells count="1">
    <mergeCell ref="B2:E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zoomScaleNormal="100" workbookViewId="0">
      <selection activeCell="D32" sqref="D32"/>
    </sheetView>
  </sheetViews>
  <sheetFormatPr defaultColWidth="8.83203125" defaultRowHeight="14.4" x14ac:dyDescent="0.3"/>
  <cols>
    <col min="1" max="1" width="6.83203125" style="10" customWidth="1"/>
    <col min="2" max="2" width="6.1640625" style="10" customWidth="1"/>
    <col min="3" max="3" width="9.9140625" style="10" customWidth="1"/>
    <col min="4" max="4" width="10.4140625" style="10" customWidth="1"/>
    <col min="5" max="5" width="11" style="10" customWidth="1"/>
    <col min="6" max="6" width="10.58203125" style="10" customWidth="1"/>
    <col min="7" max="7" width="12.9140625" style="10" customWidth="1"/>
    <col min="8" max="8" width="11" style="10" customWidth="1"/>
    <col min="9" max="16384" width="8.83203125" style="10"/>
  </cols>
  <sheetData>
    <row r="1" spans="1:8" x14ac:dyDescent="0.3">
      <c r="A1" s="202" t="s">
        <v>80</v>
      </c>
      <c r="B1" s="203"/>
      <c r="C1" s="203"/>
      <c r="D1" s="203"/>
      <c r="E1" s="203"/>
      <c r="F1" s="203"/>
      <c r="G1" s="203"/>
      <c r="H1" s="204"/>
    </row>
    <row r="2" spans="1:8" x14ac:dyDescent="0.3">
      <c r="A2" s="11" t="s">
        <v>62</v>
      </c>
      <c r="B2" s="7" t="s">
        <v>63</v>
      </c>
      <c r="C2" s="7" t="s">
        <v>64</v>
      </c>
      <c r="D2" s="8" t="s">
        <v>65</v>
      </c>
      <c r="E2" s="8" t="s">
        <v>66</v>
      </c>
      <c r="F2" s="7" t="s">
        <v>67</v>
      </c>
      <c r="G2" s="9" t="s">
        <v>68</v>
      </c>
      <c r="H2" s="12" t="s">
        <v>69</v>
      </c>
    </row>
    <row r="3" spans="1:8" x14ac:dyDescent="0.3">
      <c r="A3" s="13">
        <v>0.5</v>
      </c>
      <c r="B3" s="14">
        <v>21.335999999999999</v>
      </c>
      <c r="C3" s="14">
        <v>2.7686000000000002</v>
      </c>
      <c r="D3" s="15">
        <f>PI()/64*(B3^4-(B3-C3*2)^4)</f>
        <v>7114.1614454203082</v>
      </c>
      <c r="E3" s="16">
        <f>D3/(25.4^4)</f>
        <v>1.7091841239918883E-2</v>
      </c>
      <c r="F3" s="14">
        <v>3.7338</v>
      </c>
      <c r="G3" s="17">
        <v>8356.5337796465046</v>
      </c>
      <c r="H3" s="18">
        <f>G3/(25.4^4)</f>
        <v>2.0076652712131271E-2</v>
      </c>
    </row>
    <row r="4" spans="1:8" x14ac:dyDescent="0.3">
      <c r="A4" s="13">
        <v>0.75</v>
      </c>
      <c r="B4" s="14">
        <v>26.67</v>
      </c>
      <c r="C4" s="14">
        <v>2.8702000000000001</v>
      </c>
      <c r="D4" s="15">
        <f t="shared" ref="D4:D22" si="0">PI()/64*(B4^4-(B4-C4*2)^4)</f>
        <v>15415.682846494372</v>
      </c>
      <c r="E4" s="16">
        <f t="shared" ref="E4:E22" si="1">D4/(25.4^4)</f>
        <v>3.7036326183859325E-2</v>
      </c>
      <c r="F4" s="14">
        <v>3.9116</v>
      </c>
      <c r="G4" s="17">
        <v>18641.598718183861</v>
      </c>
      <c r="H4" s="18">
        <f t="shared" ref="H4:H22" si="2">G4/(25.4^4)</f>
        <v>4.4786620066737851E-2</v>
      </c>
    </row>
    <row r="5" spans="1:8" x14ac:dyDescent="0.3">
      <c r="A5" s="13">
        <v>1</v>
      </c>
      <c r="B5" s="14">
        <v>33.401000000000003</v>
      </c>
      <c r="C5" s="14">
        <v>3.3782000000000001</v>
      </c>
      <c r="D5" s="15">
        <f t="shared" si="0"/>
        <v>36354.896399004494</v>
      </c>
      <c r="E5" s="16">
        <f t="shared" si="1"/>
        <v>8.7342987970210811E-2</v>
      </c>
      <c r="F5" s="14">
        <v>4.5465999999999998</v>
      </c>
      <c r="G5" s="17">
        <v>43957.597237660782</v>
      </c>
      <c r="H5" s="18">
        <f t="shared" si="2"/>
        <v>0.1056085497972568</v>
      </c>
    </row>
    <row r="6" spans="1:8" x14ac:dyDescent="0.3">
      <c r="A6" s="13">
        <v>1.25</v>
      </c>
      <c r="B6" s="14">
        <v>42.163999999999987</v>
      </c>
      <c r="C6" s="14">
        <v>3.556</v>
      </c>
      <c r="D6" s="15">
        <f t="shared" si="0"/>
        <v>81044.266658251392</v>
      </c>
      <c r="E6" s="16">
        <f t="shared" si="1"/>
        <v>0.19470962948418807</v>
      </c>
      <c r="F6" s="14">
        <v>4.8513999999999999</v>
      </c>
      <c r="G6" s="17">
        <v>100640.7864720388</v>
      </c>
      <c r="H6" s="18">
        <f t="shared" si="2"/>
        <v>0.24179045665993273</v>
      </c>
    </row>
    <row r="7" spans="1:8" x14ac:dyDescent="0.3">
      <c r="A7" s="13">
        <v>1.5</v>
      </c>
      <c r="B7" s="14">
        <v>48.26</v>
      </c>
      <c r="C7" s="14">
        <v>3.6829999999999989</v>
      </c>
      <c r="D7" s="15">
        <f t="shared" si="0"/>
        <v>128987.802478515</v>
      </c>
      <c r="E7" s="16">
        <f t="shared" si="1"/>
        <v>0.3098944350311329</v>
      </c>
      <c r="F7" s="14">
        <v>5.08</v>
      </c>
      <c r="G7" s="17">
        <v>162832.57455256311</v>
      </c>
      <c r="H7" s="18">
        <f t="shared" si="2"/>
        <v>0.39120682518826883</v>
      </c>
    </row>
    <row r="8" spans="1:8" x14ac:dyDescent="0.3">
      <c r="A8" s="13">
        <v>2</v>
      </c>
      <c r="B8" s="14">
        <v>60.325000000000003</v>
      </c>
      <c r="C8" s="14">
        <v>3.9116</v>
      </c>
      <c r="D8" s="15">
        <f t="shared" si="0"/>
        <v>277104.85600816965</v>
      </c>
      <c r="E8" s="16">
        <f t="shared" si="1"/>
        <v>0.66574707954528289</v>
      </c>
      <c r="F8" s="14">
        <v>5.5371999999999986</v>
      </c>
      <c r="G8" s="17">
        <v>361256.13755306823</v>
      </c>
      <c r="H8" s="18">
        <f t="shared" si="2"/>
        <v>0.86792134215314343</v>
      </c>
    </row>
    <row r="9" spans="1:8" x14ac:dyDescent="0.3">
      <c r="A9" s="13">
        <v>2.5</v>
      </c>
      <c r="B9" s="14">
        <v>73.024999999999991</v>
      </c>
      <c r="C9" s="14">
        <v>5.1562000000000001</v>
      </c>
      <c r="D9" s="15">
        <f t="shared" si="0"/>
        <v>636648.39923720364</v>
      </c>
      <c r="E9" s="16">
        <f t="shared" si="1"/>
        <v>1.5295538973768532</v>
      </c>
      <c r="F9" s="14">
        <v>7.0104000000000006</v>
      </c>
      <c r="G9" s="17">
        <v>800927.00447327283</v>
      </c>
      <c r="H9" s="18">
        <f t="shared" si="2"/>
        <v>1.9242348251786419</v>
      </c>
    </row>
    <row r="10" spans="1:8" x14ac:dyDescent="0.3">
      <c r="A10" s="13">
        <v>3</v>
      </c>
      <c r="B10" s="14">
        <v>88.899999999999991</v>
      </c>
      <c r="C10" s="14">
        <v>5.4863999999999997</v>
      </c>
      <c r="D10" s="15">
        <f t="shared" si="0"/>
        <v>1255835.3908775095</v>
      </c>
      <c r="E10" s="19">
        <f t="shared" si="1"/>
        <v>3.017156595197529</v>
      </c>
      <c r="F10" s="14">
        <v>7.6199999999999992</v>
      </c>
      <c r="G10" s="17">
        <v>1620937.6383485829</v>
      </c>
      <c r="H10" s="18">
        <f t="shared" si="2"/>
        <v>3.894318253389907</v>
      </c>
    </row>
    <row r="11" spans="1:8" x14ac:dyDescent="0.3">
      <c r="A11" s="13">
        <v>3.5</v>
      </c>
      <c r="B11" s="14">
        <v>101.6</v>
      </c>
      <c r="C11" s="14">
        <v>5.7404000000000002</v>
      </c>
      <c r="D11" s="15">
        <f t="shared" si="0"/>
        <v>1992798.938131927</v>
      </c>
      <c r="E11" s="16">
        <f t="shared" si="1"/>
        <v>4.7877185997172029</v>
      </c>
      <c r="F11" s="14">
        <v>8.0771999999999995</v>
      </c>
      <c r="G11" s="17">
        <v>2613970.3102008058</v>
      </c>
      <c r="H11" s="18">
        <f t="shared" si="2"/>
        <v>6.2800887905874783</v>
      </c>
    </row>
    <row r="12" spans="1:8" x14ac:dyDescent="0.3">
      <c r="A12" s="13">
        <v>4</v>
      </c>
      <c r="B12" s="14">
        <v>114.3</v>
      </c>
      <c r="C12" s="14">
        <v>6.0197999999999992</v>
      </c>
      <c r="D12" s="15">
        <f t="shared" si="0"/>
        <v>3010435.5115047651</v>
      </c>
      <c r="E12" s="16">
        <f t="shared" si="1"/>
        <v>7.2326002467622557</v>
      </c>
      <c r="F12" s="14">
        <v>8.5597999999999992</v>
      </c>
      <c r="G12" s="17">
        <v>4000189.6114748591</v>
      </c>
      <c r="H12" s="18">
        <f t="shared" si="2"/>
        <v>9.6104939835058421</v>
      </c>
    </row>
    <row r="13" spans="1:8" x14ac:dyDescent="0.3">
      <c r="A13" s="13">
        <v>5</v>
      </c>
      <c r="B13" s="14">
        <v>141.30019999999999</v>
      </c>
      <c r="C13" s="14">
        <v>6.5531999999999986</v>
      </c>
      <c r="D13" s="15">
        <f t="shared" si="0"/>
        <v>6310977.1120178523</v>
      </c>
      <c r="E13" s="16">
        <f t="shared" si="1"/>
        <v>15.162183160294884</v>
      </c>
      <c r="F13" s="14">
        <v>9.5249999999999986</v>
      </c>
      <c r="G13" s="17">
        <v>8603775.7028735951</v>
      </c>
      <c r="H13" s="18">
        <f t="shared" si="2"/>
        <v>20.670653808686367</v>
      </c>
    </row>
    <row r="14" spans="1:8" x14ac:dyDescent="0.3">
      <c r="A14" s="13">
        <v>6</v>
      </c>
      <c r="B14" s="14">
        <v>168.27500000000001</v>
      </c>
      <c r="C14" s="14">
        <v>7.1120000000000001</v>
      </c>
      <c r="D14" s="15">
        <f t="shared" si="0"/>
        <v>11713659.104758183</v>
      </c>
      <c r="E14" s="16">
        <f t="shared" si="1"/>
        <v>28.14217856778324</v>
      </c>
      <c r="F14" s="14">
        <v>10.972799999999999</v>
      </c>
      <c r="G14" s="17">
        <v>16853490.40803894</v>
      </c>
      <c r="H14" s="18">
        <f t="shared" si="2"/>
        <v>40.490672667842269</v>
      </c>
    </row>
    <row r="15" spans="1:8" x14ac:dyDescent="0.3">
      <c r="A15" s="13">
        <v>8</v>
      </c>
      <c r="B15" s="14">
        <v>219.07499999999999</v>
      </c>
      <c r="C15" s="14">
        <v>8.178799999999999</v>
      </c>
      <c r="D15" s="15">
        <f t="shared" si="0"/>
        <v>30172299.956670742</v>
      </c>
      <c r="E15" s="16">
        <f t="shared" si="1"/>
        <v>72.489240602573915</v>
      </c>
      <c r="F15" s="14">
        <v>12.7</v>
      </c>
      <c r="G15" s="17">
        <v>44002406.080637977</v>
      </c>
      <c r="H15" s="18">
        <f t="shared" si="2"/>
        <v>105.71620347312378</v>
      </c>
    </row>
    <row r="16" spans="1:8" x14ac:dyDescent="0.3">
      <c r="A16" s="13">
        <v>10</v>
      </c>
      <c r="B16" s="14">
        <v>273.05</v>
      </c>
      <c r="C16" s="14">
        <v>9.270999999999999</v>
      </c>
      <c r="D16" s="15">
        <f t="shared" si="0"/>
        <v>66902642.616250679</v>
      </c>
      <c r="E16" s="16">
        <f t="shared" si="1"/>
        <v>160.73424182186662</v>
      </c>
      <c r="F16" s="14">
        <v>15.062200000000001</v>
      </c>
      <c r="G16" s="17">
        <v>101911602.3785011</v>
      </c>
      <c r="H16" s="18">
        <f t="shared" si="2"/>
        <v>244.84360408778591</v>
      </c>
    </row>
    <row r="17" spans="1:8" x14ac:dyDescent="0.3">
      <c r="A17" s="13">
        <v>12</v>
      </c>
      <c r="B17" s="14">
        <v>323.85000000000002</v>
      </c>
      <c r="C17" s="14">
        <v>10.3124</v>
      </c>
      <c r="D17" s="15">
        <f t="shared" si="0"/>
        <v>124956278.81274354</v>
      </c>
      <c r="E17" s="16">
        <f t="shared" si="1"/>
        <v>300.20866068105829</v>
      </c>
      <c r="F17" s="14">
        <v>17.4498</v>
      </c>
      <c r="G17" s="17">
        <v>197753323.67862579</v>
      </c>
      <c r="H17" s="18">
        <f t="shared" si="2"/>
        <v>475.10426055304032</v>
      </c>
    </row>
    <row r="18" spans="1:8" x14ac:dyDescent="0.3">
      <c r="A18" s="13">
        <v>14</v>
      </c>
      <c r="B18" s="14">
        <v>355.6</v>
      </c>
      <c r="C18" s="14">
        <v>11.0998</v>
      </c>
      <c r="D18" s="15">
        <f t="shared" si="0"/>
        <v>178399689.54758394</v>
      </c>
      <c r="E18" s="16">
        <f t="shared" si="1"/>
        <v>428.60696856423027</v>
      </c>
      <c r="F18" s="14">
        <v>19.05</v>
      </c>
      <c r="G18" s="17">
        <v>286083559.00535542</v>
      </c>
      <c r="H18" s="18">
        <f t="shared" si="2"/>
        <v>687.31849978161631</v>
      </c>
    </row>
    <row r="19" spans="1:8" x14ac:dyDescent="0.3">
      <c r="A19" s="13">
        <v>16</v>
      </c>
      <c r="B19" s="14">
        <v>406.4</v>
      </c>
      <c r="C19" s="14">
        <v>12.7</v>
      </c>
      <c r="D19" s="15">
        <f t="shared" si="0"/>
        <v>304657262.49162674</v>
      </c>
      <c r="E19" s="16">
        <f t="shared" si="1"/>
        <v>731.9420009012091</v>
      </c>
      <c r="F19" s="14">
        <v>21.412199999999999</v>
      </c>
      <c r="G19" s="17">
        <v>481286221.47514677</v>
      </c>
      <c r="H19" s="18">
        <f t="shared" si="2"/>
        <v>1156.2947722685042</v>
      </c>
    </row>
    <row r="20" spans="1:8" x14ac:dyDescent="0.3">
      <c r="A20" s="13">
        <v>18</v>
      </c>
      <c r="B20" s="14">
        <v>457.2</v>
      </c>
      <c r="C20" s="14">
        <v>14.274800000000001</v>
      </c>
      <c r="D20" s="15">
        <f t="shared" si="0"/>
        <v>487609259.43305099</v>
      </c>
      <c r="E20" s="16">
        <f t="shared" si="1"/>
        <v>1171.4859317269461</v>
      </c>
      <c r="F20" s="14">
        <v>23.799800000000001</v>
      </c>
      <c r="G20" s="17">
        <v>763146974.95856464</v>
      </c>
      <c r="H20" s="18">
        <f t="shared" si="2"/>
        <v>1833.4679412023827</v>
      </c>
    </row>
    <row r="21" spans="1:8" x14ac:dyDescent="0.3">
      <c r="A21" s="13">
        <v>20</v>
      </c>
      <c r="B21" s="14">
        <v>508</v>
      </c>
      <c r="C21" s="14">
        <v>15.062200000000001</v>
      </c>
      <c r="D21" s="15">
        <f t="shared" si="0"/>
        <v>709136698.1638844</v>
      </c>
      <c r="E21" s="16">
        <f t="shared" si="1"/>
        <v>1703.7077321628462</v>
      </c>
      <c r="F21" s="14">
        <v>26.1874</v>
      </c>
      <c r="G21" s="17">
        <v>1153633329.605607</v>
      </c>
      <c r="H21" s="18">
        <f t="shared" si="2"/>
        <v>2771.6151608270279</v>
      </c>
    </row>
    <row r="22" spans="1:8" ht="15" thickBot="1" x14ac:dyDescent="0.35">
      <c r="A22" s="20">
        <v>24</v>
      </c>
      <c r="B22" s="21">
        <v>609.59999999999991</v>
      </c>
      <c r="C22" s="21">
        <v>17.4498</v>
      </c>
      <c r="D22" s="22">
        <f t="shared" si="0"/>
        <v>1424042515.7008798</v>
      </c>
      <c r="E22" s="23">
        <f t="shared" si="1"/>
        <v>3421.2758290609954</v>
      </c>
      <c r="F22" s="21">
        <v>30.962599999999998</v>
      </c>
      <c r="G22" s="24">
        <v>2362427743.3275318</v>
      </c>
      <c r="H22" s="25">
        <f t="shared" si="2"/>
        <v>5675.7553563431184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419"/>
  <sheetViews>
    <sheetView zoomScale="75" zoomScaleNormal="75" workbookViewId="0">
      <selection activeCell="L6" sqref="L6"/>
    </sheetView>
  </sheetViews>
  <sheetFormatPr defaultColWidth="8.83203125" defaultRowHeight="13.2" x14ac:dyDescent="0.35"/>
  <cols>
    <col min="1" max="1" width="5.83203125" style="191" bestFit="1" customWidth="1"/>
    <col min="2" max="2" width="3.9140625" style="191" customWidth="1"/>
    <col min="3" max="3" width="21.83203125" style="191" customWidth="1"/>
    <col min="4" max="4" width="21.33203125" style="191" customWidth="1"/>
    <col min="5" max="5" width="8.83203125" style="199" customWidth="1"/>
    <col min="6" max="6" width="3.9140625" style="200" bestFit="1" customWidth="1"/>
    <col min="7" max="7" width="28.83203125" style="200" customWidth="1"/>
    <col min="8" max="8" width="14" style="200" customWidth="1"/>
    <col min="9" max="9" width="12.9140625" style="200" customWidth="1"/>
    <col min="10" max="10" width="14.5" style="200" customWidth="1"/>
    <col min="11" max="11" width="13.33203125" style="191" customWidth="1"/>
    <col min="12" max="12" width="9.83203125" style="191" customWidth="1"/>
    <col min="13" max="13" width="11.1640625" style="191" customWidth="1"/>
    <col min="14" max="14" width="8.83203125" style="191"/>
    <col min="15" max="15" width="10.9140625" style="191" customWidth="1"/>
    <col min="16" max="16" width="21.9140625" style="191" customWidth="1"/>
    <col min="17" max="17" width="10.9140625" style="191" customWidth="1"/>
    <col min="18" max="16384" width="8.83203125" style="191"/>
  </cols>
  <sheetData>
    <row r="3" spans="2:13" ht="25.5" customHeight="1" x14ac:dyDescent="0.35">
      <c r="B3" s="189" t="s">
        <v>625</v>
      </c>
      <c r="C3" s="189" t="s">
        <v>626</v>
      </c>
      <c r="D3" s="189" t="s">
        <v>627</v>
      </c>
      <c r="E3" s="190" t="s">
        <v>628</v>
      </c>
      <c r="F3" s="205" t="s">
        <v>629</v>
      </c>
      <c r="G3" s="205"/>
      <c r="H3" s="190" t="s">
        <v>630</v>
      </c>
      <c r="I3" s="190" t="s">
        <v>631</v>
      </c>
      <c r="J3" s="190" t="s">
        <v>632</v>
      </c>
      <c r="K3" s="190" t="s">
        <v>633</v>
      </c>
      <c r="L3" s="190" t="s">
        <v>634</v>
      </c>
      <c r="M3" s="190" t="s">
        <v>635</v>
      </c>
    </row>
    <row r="4" spans="2:13" ht="15" customHeight="1" x14ac:dyDescent="0.35">
      <c r="B4" s="191">
        <v>1</v>
      </c>
      <c r="C4" s="192" t="s">
        <v>636</v>
      </c>
      <c r="D4" s="193" t="s">
        <v>637</v>
      </c>
      <c r="E4" s="194">
        <v>720.8</v>
      </c>
      <c r="F4" s="193" t="s">
        <v>638</v>
      </c>
      <c r="G4" s="193" t="str">
        <f>IF(F4="G400", "≤ 0.074 mm (rất mịn)",
IF(F4="A100", "≤ 0.149 mm (rất mịn)",
IF(F4="A40", "≤ 0.400 mm (rất mịn)",
IF(F4="B6", "≤ 3.35 mm (mịn)",
IF(F4="C1/2", "3.35mm đến 12.7 mm (hạt nhỏ)",
IF(F4="D3", "12.7 mm đến 76.2 mm (hạt lớn)",
IF(F4="D7", "76.2 mm đến ≤ 177.8 mm (hạt rất lớn)",
IF(F4="D16", "≤ 406.4 mm (cục to)",
IF(LEFT(F4,1)="D", "&gt; 406.4 mm (cục rất to)",
IF(F4="E", "Không đều - dạng sợi, xơ, phiến, trụ, miếng,...",
"Không xác định"))))))))))</f>
        <v>≤ 0.149 mm (rất mịn)</v>
      </c>
      <c r="H4" s="193" t="s">
        <v>639</v>
      </c>
      <c r="I4" s="193" t="s">
        <v>640</v>
      </c>
      <c r="J4" s="193"/>
      <c r="K4" s="195" t="s">
        <v>72</v>
      </c>
      <c r="L4" s="195" t="s">
        <v>641</v>
      </c>
      <c r="M4" s="195">
        <v>0.5</v>
      </c>
    </row>
    <row r="5" spans="2:13" ht="15" customHeight="1" x14ac:dyDescent="0.35">
      <c r="B5" s="191">
        <v>2</v>
      </c>
      <c r="C5" s="192" t="s">
        <v>642</v>
      </c>
      <c r="D5" s="193" t="s">
        <v>643</v>
      </c>
      <c r="E5" s="194">
        <v>288.3</v>
      </c>
      <c r="F5" s="193" t="s">
        <v>366</v>
      </c>
      <c r="G5" s="193" t="str">
        <f t="shared" ref="G5:G68" si="0">IF(F5="G400", "≤ 0.074 mm (rất mịn)",
IF(F5="A100", "≤ 0.149 mm (rất mịn)",
IF(F5="A40", "≤ 0.400 mm (rất mịn)",
IF(F5="B6", "≤ 3.35 mm (mịn)",
IF(F5="C1/2", "3.35mm đến 12.7 mm (hạt nhỏ)",
IF(F5="D3", "12.7 mm đến 76.2 mm (hạt lớn)",
IF(F5="D7", "76.2 mm đến ≤ 177.8 mm (hạt rất lớn)",
IF(F5="D16", "≤ 406.4 mm (cục to)",
IF(LEFT(F5,1)="D", "&gt; 406.4 mm (cục rất to)",
IF(F5="E", "Không đều - dạng sợi, xơ, phiến, trụ, miếng,...",
"Không xác định"))))))))))</f>
        <v>≤ 3.35 mm (mịn)</v>
      </c>
      <c r="H5" s="193" t="s">
        <v>644</v>
      </c>
      <c r="I5" s="193" t="s">
        <v>640</v>
      </c>
      <c r="J5" s="193" t="s">
        <v>645</v>
      </c>
      <c r="K5" s="195" t="s">
        <v>99</v>
      </c>
      <c r="L5" s="195" t="s">
        <v>641</v>
      </c>
      <c r="M5" s="195">
        <v>0.6</v>
      </c>
    </row>
    <row r="6" spans="2:13" ht="15" customHeight="1" x14ac:dyDescent="0.35">
      <c r="B6" s="191">
        <v>3</v>
      </c>
      <c r="C6" s="192" t="s">
        <v>646</v>
      </c>
      <c r="D6" s="193" t="s">
        <v>647</v>
      </c>
      <c r="E6" s="194">
        <v>672.8</v>
      </c>
      <c r="F6" s="193" t="s">
        <v>648</v>
      </c>
      <c r="G6" s="193" t="str">
        <f t="shared" si="0"/>
        <v>3.35mm đến 12.7 mm (hạt nhỏ)</v>
      </c>
      <c r="H6" s="193" t="s">
        <v>649</v>
      </c>
      <c r="I6" s="193" t="s">
        <v>650</v>
      </c>
      <c r="J6" s="193"/>
      <c r="K6" s="195" t="s">
        <v>99</v>
      </c>
      <c r="L6" s="195">
        <v>45</v>
      </c>
      <c r="M6" s="195">
        <v>0.5</v>
      </c>
    </row>
    <row r="7" spans="2:13" ht="15" customHeight="1" x14ac:dyDescent="0.35">
      <c r="B7" s="191">
        <v>4</v>
      </c>
      <c r="C7" s="192" t="s">
        <v>651</v>
      </c>
      <c r="D7" s="193" t="s">
        <v>652</v>
      </c>
      <c r="E7" s="194">
        <v>400.5</v>
      </c>
      <c r="F7" s="193" t="s">
        <v>366</v>
      </c>
      <c r="G7" s="193" t="str">
        <f t="shared" si="0"/>
        <v>≤ 3.35 mm (mịn)</v>
      </c>
      <c r="H7" s="193" t="s">
        <v>639</v>
      </c>
      <c r="I7" s="193" t="s">
        <v>650</v>
      </c>
      <c r="J7" s="193" t="s">
        <v>653</v>
      </c>
      <c r="K7" s="195" t="s">
        <v>91</v>
      </c>
      <c r="L7" s="195">
        <v>45</v>
      </c>
      <c r="M7" s="195">
        <v>0.4</v>
      </c>
    </row>
    <row r="8" spans="2:13" ht="15" customHeight="1" x14ac:dyDescent="0.35">
      <c r="B8" s="191">
        <v>5</v>
      </c>
      <c r="C8" s="192" t="s">
        <v>654</v>
      </c>
      <c r="D8" s="193" t="s">
        <v>655</v>
      </c>
      <c r="E8" s="194">
        <v>720.8</v>
      </c>
      <c r="F8" s="193" t="s">
        <v>648</v>
      </c>
      <c r="G8" s="193" t="str">
        <f t="shared" si="0"/>
        <v>3.35mm đến 12.7 mm (hạt nhỏ)</v>
      </c>
      <c r="H8" s="193" t="s">
        <v>649</v>
      </c>
      <c r="I8" s="193" t="s">
        <v>640</v>
      </c>
      <c r="J8" s="193" t="s">
        <v>656</v>
      </c>
      <c r="K8" s="195" t="s">
        <v>99</v>
      </c>
      <c r="L8" s="195" t="s">
        <v>641</v>
      </c>
      <c r="M8" s="195">
        <v>0.9</v>
      </c>
    </row>
    <row r="9" spans="2:13" ht="15" customHeight="1" x14ac:dyDescent="0.35">
      <c r="B9" s="191">
        <v>6</v>
      </c>
      <c r="C9" s="192" t="s">
        <v>657</v>
      </c>
      <c r="D9" s="193" t="s">
        <v>658</v>
      </c>
      <c r="E9" s="194">
        <v>736.9</v>
      </c>
      <c r="F9" s="193" t="s">
        <v>648</v>
      </c>
      <c r="G9" s="193" t="str">
        <f t="shared" si="0"/>
        <v>3.35mm đến 12.7 mm (hạt nhỏ)</v>
      </c>
      <c r="H9" s="193" t="s">
        <v>649</v>
      </c>
      <c r="I9" s="193" t="s">
        <v>640</v>
      </c>
      <c r="J9" s="193" t="s">
        <v>656</v>
      </c>
      <c r="K9" s="195" t="s">
        <v>99</v>
      </c>
      <c r="L9" s="195" t="s">
        <v>641</v>
      </c>
      <c r="M9" s="195">
        <v>0.9</v>
      </c>
    </row>
    <row r="10" spans="2:13" ht="15" customHeight="1" x14ac:dyDescent="0.35">
      <c r="B10" s="191">
        <v>7</v>
      </c>
      <c r="C10" s="192" t="s">
        <v>659</v>
      </c>
      <c r="D10" s="193" t="s">
        <v>660</v>
      </c>
      <c r="E10" s="194">
        <v>768.9</v>
      </c>
      <c r="F10" s="193" t="s">
        <v>366</v>
      </c>
      <c r="G10" s="193" t="str">
        <f t="shared" si="0"/>
        <v>≤ 3.35 mm (mịn)</v>
      </c>
      <c r="H10" s="193" t="s">
        <v>639</v>
      </c>
      <c r="I10" s="193" t="s">
        <v>640</v>
      </c>
      <c r="J10" s="193" t="s">
        <v>661</v>
      </c>
      <c r="K10" s="195" t="s">
        <v>91</v>
      </c>
      <c r="L10" s="195" t="s">
        <v>641</v>
      </c>
      <c r="M10" s="195">
        <v>0.6</v>
      </c>
    </row>
    <row r="11" spans="2:13" ht="15" customHeight="1" x14ac:dyDescent="0.35">
      <c r="B11" s="191">
        <v>8</v>
      </c>
      <c r="C11" s="192" t="s">
        <v>662</v>
      </c>
      <c r="D11" s="193" t="s">
        <v>663</v>
      </c>
      <c r="E11" s="194">
        <v>832</v>
      </c>
      <c r="F11" s="193" t="s">
        <v>366</v>
      </c>
      <c r="G11" s="193" t="str">
        <f t="shared" si="0"/>
        <v>≤ 3.35 mm (mịn)</v>
      </c>
      <c r="H11" s="193" t="s">
        <v>639</v>
      </c>
      <c r="I11" s="193" t="s">
        <v>650</v>
      </c>
      <c r="J11" s="193"/>
      <c r="K11" s="195" t="s">
        <v>93</v>
      </c>
      <c r="L11" s="195">
        <v>45</v>
      </c>
      <c r="M11" s="195">
        <v>1.4</v>
      </c>
    </row>
    <row r="12" spans="2:13" ht="15" customHeight="1" x14ac:dyDescent="0.35">
      <c r="B12" s="191">
        <v>9</v>
      </c>
      <c r="C12" s="192" t="s">
        <v>664</v>
      </c>
      <c r="D12" s="193" t="s">
        <v>665</v>
      </c>
      <c r="E12" s="194">
        <v>960</v>
      </c>
      <c r="F12" s="193" t="s">
        <v>366</v>
      </c>
      <c r="G12" s="193" t="str">
        <f t="shared" si="0"/>
        <v>≤ 3.35 mm (mịn)</v>
      </c>
      <c r="H12" s="193" t="s">
        <v>639</v>
      </c>
      <c r="I12" s="193" t="s">
        <v>649</v>
      </c>
      <c r="J12" s="193" t="s">
        <v>666</v>
      </c>
      <c r="K12" s="195" t="s">
        <v>99</v>
      </c>
      <c r="L12" s="195">
        <v>15</v>
      </c>
      <c r="M12" s="195">
        <v>1.8</v>
      </c>
    </row>
    <row r="13" spans="2:13" ht="15" customHeight="1" x14ac:dyDescent="0.35">
      <c r="B13" s="191">
        <v>10</v>
      </c>
      <c r="C13" s="192" t="s">
        <v>667</v>
      </c>
      <c r="D13" s="193" t="s">
        <v>668</v>
      </c>
      <c r="E13" s="194">
        <v>560.6</v>
      </c>
      <c r="F13" s="193" t="s">
        <v>638</v>
      </c>
      <c r="G13" s="193" t="str">
        <f t="shared" si="0"/>
        <v>≤ 0.149 mm (rất mịn)</v>
      </c>
      <c r="H13" s="193" t="s">
        <v>639</v>
      </c>
      <c r="I13" s="193" t="s">
        <v>649</v>
      </c>
      <c r="J13" s="193" t="s">
        <v>666</v>
      </c>
      <c r="K13" s="195" t="s">
        <v>99</v>
      </c>
      <c r="L13" s="195">
        <v>15</v>
      </c>
      <c r="M13" s="195">
        <v>1.6</v>
      </c>
    </row>
    <row r="14" spans="2:13" ht="15" customHeight="1" x14ac:dyDescent="0.35">
      <c r="B14" s="191">
        <v>11</v>
      </c>
      <c r="C14" s="192" t="s">
        <v>669</v>
      </c>
      <c r="D14" s="193" t="s">
        <v>670</v>
      </c>
      <c r="E14" s="194">
        <v>1041</v>
      </c>
      <c r="F14" s="193" t="s">
        <v>318</v>
      </c>
      <c r="G14" s="193" t="str">
        <f t="shared" si="0"/>
        <v>12.7 mm đến 76.2 mm (hạt lớn)</v>
      </c>
      <c r="H14" s="193" t="s">
        <v>671</v>
      </c>
      <c r="I14" s="193" t="s">
        <v>649</v>
      </c>
      <c r="J14" s="193"/>
      <c r="K14" s="195" t="s">
        <v>99</v>
      </c>
      <c r="L14" s="195">
        <v>15</v>
      </c>
      <c r="M14" s="195">
        <v>2</v>
      </c>
    </row>
    <row r="15" spans="2:13" ht="15" customHeight="1" x14ac:dyDescent="0.35">
      <c r="B15" s="191">
        <v>12</v>
      </c>
      <c r="C15" s="192" t="s">
        <v>672</v>
      </c>
      <c r="D15" s="193" t="s">
        <v>673</v>
      </c>
      <c r="E15" s="194">
        <v>720.8</v>
      </c>
      <c r="F15" s="193" t="s">
        <v>366</v>
      </c>
      <c r="G15" s="193" t="str">
        <f t="shared" si="0"/>
        <v>≤ 3.35 mm (mịn)</v>
      </c>
      <c r="H15" s="193" t="s">
        <v>639</v>
      </c>
      <c r="I15" s="193" t="s">
        <v>640</v>
      </c>
      <c r="J15" s="193"/>
      <c r="K15" s="195" t="s">
        <v>99</v>
      </c>
      <c r="L15" s="195" t="s">
        <v>641</v>
      </c>
      <c r="M15" s="195">
        <v>1.7</v>
      </c>
    </row>
    <row r="16" spans="2:13" ht="15" customHeight="1" x14ac:dyDescent="0.35">
      <c r="B16" s="191">
        <v>13</v>
      </c>
      <c r="C16" s="192" t="s">
        <v>674</v>
      </c>
      <c r="D16" s="193" t="s">
        <v>675</v>
      </c>
      <c r="E16" s="194">
        <v>176.14999999999998</v>
      </c>
      <c r="F16" s="193" t="s">
        <v>676</v>
      </c>
      <c r="G16" s="193" t="str">
        <f t="shared" si="0"/>
        <v>Không đều - dạng sợi, xơ, phiến, trụ, miếng,...</v>
      </c>
      <c r="H16" s="193" t="s">
        <v>644</v>
      </c>
      <c r="I16" s="193" t="s">
        <v>640</v>
      </c>
      <c r="J16" s="193" t="s">
        <v>677</v>
      </c>
      <c r="K16" s="195" t="s">
        <v>99</v>
      </c>
      <c r="L16" s="195" t="s">
        <v>641</v>
      </c>
      <c r="M16" s="195">
        <v>1.2</v>
      </c>
    </row>
    <row r="17" spans="2:17" ht="15" customHeight="1" x14ac:dyDescent="0.35">
      <c r="B17" s="191">
        <v>14</v>
      </c>
      <c r="C17" s="192" t="s">
        <v>678</v>
      </c>
      <c r="D17" s="193" t="s">
        <v>679</v>
      </c>
      <c r="E17" s="194">
        <v>176.14999999999998</v>
      </c>
      <c r="F17" s="193" t="s">
        <v>676</v>
      </c>
      <c r="G17" s="193" t="str">
        <f t="shared" si="0"/>
        <v>Không đều - dạng sợi, xơ, phiến, trụ, miếng,...</v>
      </c>
      <c r="H17" s="193" t="s">
        <v>644</v>
      </c>
      <c r="I17" s="193" t="s">
        <v>640</v>
      </c>
      <c r="J17" s="193" t="s">
        <v>677</v>
      </c>
      <c r="K17" s="195" t="s">
        <v>99</v>
      </c>
      <c r="L17" s="195" t="s">
        <v>641</v>
      </c>
      <c r="M17" s="195">
        <v>0.8</v>
      </c>
    </row>
    <row r="18" spans="2:17" ht="15" customHeight="1" x14ac:dyDescent="0.35">
      <c r="B18" s="191">
        <v>15</v>
      </c>
      <c r="C18" s="192" t="s">
        <v>680</v>
      </c>
      <c r="D18" s="193" t="s">
        <v>681</v>
      </c>
      <c r="E18" s="194">
        <v>264.25</v>
      </c>
      <c r="F18" s="193" t="s">
        <v>648</v>
      </c>
      <c r="G18" s="193" t="str">
        <f t="shared" si="0"/>
        <v>3.35mm đến 12.7 mm (hạt nhỏ)</v>
      </c>
      <c r="H18" s="193" t="s">
        <v>639</v>
      </c>
      <c r="I18" s="193" t="s">
        <v>640</v>
      </c>
      <c r="J18" s="193"/>
      <c r="K18" s="195" t="s">
        <v>91</v>
      </c>
      <c r="L18" s="195" t="s">
        <v>641</v>
      </c>
      <c r="M18" s="195">
        <v>1.4</v>
      </c>
    </row>
    <row r="19" spans="2:17" ht="15" customHeight="1" x14ac:dyDescent="0.35">
      <c r="B19" s="191">
        <v>16</v>
      </c>
      <c r="C19" s="192" t="s">
        <v>682</v>
      </c>
      <c r="D19" s="193" t="s">
        <v>683</v>
      </c>
      <c r="E19" s="194">
        <v>1440</v>
      </c>
      <c r="F19" s="193" t="s">
        <v>638</v>
      </c>
      <c r="G19" s="193" t="str">
        <f t="shared" si="0"/>
        <v>≤ 0.149 mm (rất mịn)</v>
      </c>
      <c r="H19" s="193" t="s">
        <v>639</v>
      </c>
      <c r="I19" s="193" t="s">
        <v>650</v>
      </c>
      <c r="J19" s="193" t="s">
        <v>684</v>
      </c>
      <c r="K19" s="195" t="s">
        <v>99</v>
      </c>
      <c r="L19" s="195">
        <v>15</v>
      </c>
      <c r="M19" s="195">
        <v>1.8</v>
      </c>
    </row>
    <row r="20" spans="2:17" ht="15" customHeight="1" x14ac:dyDescent="0.35">
      <c r="B20" s="191">
        <v>17</v>
      </c>
      <c r="C20" s="192" t="s">
        <v>685</v>
      </c>
      <c r="D20" s="193" t="s">
        <v>686</v>
      </c>
      <c r="E20" s="194">
        <v>392.45</v>
      </c>
      <c r="F20" s="193" t="s">
        <v>648</v>
      </c>
      <c r="G20" s="193" t="str">
        <f t="shared" si="0"/>
        <v>3.35mm đến 12.7 mm (hạt nhỏ)</v>
      </c>
      <c r="H20" s="193" t="s">
        <v>639</v>
      </c>
      <c r="I20" s="193" t="s">
        <v>640</v>
      </c>
      <c r="J20" s="193" t="s">
        <v>687</v>
      </c>
      <c r="K20" s="195" t="s">
        <v>93</v>
      </c>
      <c r="L20" s="195" t="s">
        <v>641</v>
      </c>
      <c r="M20" s="195">
        <v>0.8</v>
      </c>
    </row>
    <row r="21" spans="2:17" ht="15" customHeight="1" x14ac:dyDescent="0.35">
      <c r="B21" s="191">
        <v>18</v>
      </c>
      <c r="C21" s="192" t="s">
        <v>688</v>
      </c>
      <c r="D21" s="193" t="s">
        <v>689</v>
      </c>
      <c r="E21" s="194">
        <v>824.59999999999991</v>
      </c>
      <c r="F21" s="193" t="s">
        <v>648</v>
      </c>
      <c r="G21" s="193" t="str">
        <f t="shared" si="0"/>
        <v>3.35mm đến 12.7 mm (hạt nhỏ)</v>
      </c>
      <c r="H21" s="193" t="s">
        <v>649</v>
      </c>
      <c r="I21" s="193" t="s">
        <v>650</v>
      </c>
      <c r="J21" s="193"/>
      <c r="K21" s="195" t="s">
        <v>91</v>
      </c>
      <c r="L21" s="195">
        <v>45</v>
      </c>
      <c r="M21" s="195">
        <v>1</v>
      </c>
    </row>
    <row r="22" spans="2:17" ht="15" customHeight="1" x14ac:dyDescent="0.35">
      <c r="B22" s="191">
        <v>19</v>
      </c>
      <c r="C22" s="192" t="s">
        <v>690</v>
      </c>
      <c r="D22" s="193" t="s">
        <v>691</v>
      </c>
      <c r="E22" s="194">
        <v>776.95</v>
      </c>
      <c r="F22" s="193" t="s">
        <v>638</v>
      </c>
      <c r="G22" s="193" t="str">
        <f t="shared" si="0"/>
        <v>≤ 0.149 mm (rất mịn)</v>
      </c>
      <c r="H22" s="193" t="s">
        <v>644</v>
      </c>
      <c r="I22" s="193" t="s">
        <v>640</v>
      </c>
      <c r="J22" s="193" t="s">
        <v>692</v>
      </c>
      <c r="K22" s="195" t="s">
        <v>93</v>
      </c>
      <c r="L22" s="195" t="s">
        <v>641</v>
      </c>
      <c r="M22" s="195">
        <v>0.7</v>
      </c>
    </row>
    <row r="23" spans="2:17" ht="15" customHeight="1" x14ac:dyDescent="0.35">
      <c r="B23" s="191">
        <v>20</v>
      </c>
      <c r="C23" s="192" t="s">
        <v>693</v>
      </c>
      <c r="D23" s="193" t="s">
        <v>694</v>
      </c>
      <c r="E23" s="194">
        <v>856.9</v>
      </c>
      <c r="F23" s="193" t="s">
        <v>695</v>
      </c>
      <c r="G23" s="193" t="str">
        <f t="shared" si="0"/>
        <v>≤ 0.400 mm (rất mịn)</v>
      </c>
      <c r="H23" s="193" t="s">
        <v>639</v>
      </c>
      <c r="I23" s="193" t="s">
        <v>640</v>
      </c>
      <c r="J23" s="193" t="s">
        <v>696</v>
      </c>
      <c r="K23" s="195" t="s">
        <v>99</v>
      </c>
      <c r="L23" s="195" t="s">
        <v>641</v>
      </c>
      <c r="M23" s="195">
        <v>1.3</v>
      </c>
    </row>
    <row r="24" spans="2:17" ht="15" customHeight="1" x14ac:dyDescent="0.35">
      <c r="B24" s="191">
        <v>21</v>
      </c>
      <c r="C24" s="192" t="s">
        <v>697</v>
      </c>
      <c r="D24" s="193" t="s">
        <v>698</v>
      </c>
      <c r="E24" s="194">
        <v>824.59999999999991</v>
      </c>
      <c r="F24" s="193" t="s">
        <v>648</v>
      </c>
      <c r="G24" s="193" t="str">
        <f t="shared" si="0"/>
        <v>3.35mm đến 12.7 mm (hạt nhỏ)</v>
      </c>
      <c r="H24" s="193" t="s">
        <v>639</v>
      </c>
      <c r="I24" s="193" t="s">
        <v>640</v>
      </c>
      <c r="J24" s="193" t="s">
        <v>699</v>
      </c>
      <c r="K24" s="195" t="s">
        <v>93</v>
      </c>
      <c r="L24" s="195" t="s">
        <v>641</v>
      </c>
      <c r="M24" s="195">
        <v>1</v>
      </c>
    </row>
    <row r="25" spans="2:17" ht="15" customHeight="1" x14ac:dyDescent="0.35">
      <c r="B25" s="191">
        <v>22</v>
      </c>
      <c r="C25" s="192" t="s">
        <v>700</v>
      </c>
      <c r="D25" s="193" t="s">
        <v>701</v>
      </c>
      <c r="E25" s="194">
        <v>0</v>
      </c>
      <c r="F25" s="193" t="s">
        <v>638</v>
      </c>
      <c r="G25" s="193" t="str">
        <f t="shared" si="0"/>
        <v>≤ 0.149 mm (rất mịn)</v>
      </c>
      <c r="H25" s="193" t="s">
        <v>639</v>
      </c>
      <c r="I25" s="193" t="s">
        <v>640</v>
      </c>
      <c r="J25" s="193"/>
      <c r="K25" s="195" t="s">
        <v>99</v>
      </c>
      <c r="L25" s="195" t="s">
        <v>641</v>
      </c>
      <c r="M25" s="195">
        <v>1.6</v>
      </c>
    </row>
    <row r="26" spans="2:17" ht="15" customHeight="1" x14ac:dyDescent="0.35">
      <c r="B26" s="191">
        <v>23</v>
      </c>
      <c r="C26" s="192" t="s">
        <v>702</v>
      </c>
      <c r="D26" s="193" t="s">
        <v>703</v>
      </c>
      <c r="E26" s="194">
        <v>120.1</v>
      </c>
      <c r="F26" s="193" t="s">
        <v>648</v>
      </c>
      <c r="G26" s="193" t="str">
        <f t="shared" si="0"/>
        <v>3.35mm đến 12.7 mm (hạt nhỏ)</v>
      </c>
      <c r="H26" s="193" t="s">
        <v>644</v>
      </c>
      <c r="I26" s="193" t="s">
        <v>640</v>
      </c>
      <c r="J26" s="193" t="s">
        <v>704</v>
      </c>
      <c r="K26" s="195" t="s">
        <v>99</v>
      </c>
      <c r="L26" s="195" t="s">
        <v>641</v>
      </c>
      <c r="M26" s="195">
        <v>1</v>
      </c>
    </row>
    <row r="27" spans="2:17" ht="15" customHeight="1" x14ac:dyDescent="0.35">
      <c r="B27" s="191">
        <v>24</v>
      </c>
      <c r="C27" s="192" t="s">
        <v>705</v>
      </c>
      <c r="D27" s="193" t="s">
        <v>706</v>
      </c>
      <c r="E27" s="194">
        <v>1760</v>
      </c>
      <c r="F27" s="193" t="s">
        <v>638</v>
      </c>
      <c r="G27" s="193" t="str">
        <f t="shared" si="0"/>
        <v>≤ 0.149 mm (rất mịn)</v>
      </c>
      <c r="H27" s="193" t="s">
        <v>639</v>
      </c>
      <c r="I27" s="193" t="s">
        <v>640</v>
      </c>
      <c r="J27" s="193" t="s">
        <v>707</v>
      </c>
      <c r="K27" s="195" t="s">
        <v>91</v>
      </c>
      <c r="L27" s="195" t="s">
        <v>641</v>
      </c>
      <c r="M27" s="195" t="s">
        <v>708</v>
      </c>
    </row>
    <row r="28" spans="2:17" ht="15" customHeight="1" x14ac:dyDescent="0.35">
      <c r="B28" s="191">
        <v>25</v>
      </c>
      <c r="C28" s="192" t="s">
        <v>709</v>
      </c>
      <c r="D28" s="193" t="s">
        <v>710</v>
      </c>
      <c r="E28" s="194">
        <v>240.25</v>
      </c>
      <c r="F28" s="193" t="s">
        <v>638</v>
      </c>
      <c r="G28" s="193" t="str">
        <f t="shared" si="0"/>
        <v>≤ 0.149 mm (rất mịn)</v>
      </c>
      <c r="H28" s="193" t="s">
        <v>671</v>
      </c>
      <c r="I28" s="193" t="s">
        <v>650</v>
      </c>
      <c r="J28" s="193" t="s">
        <v>707</v>
      </c>
      <c r="K28" s="195" t="s">
        <v>99</v>
      </c>
      <c r="L28" s="195">
        <v>45</v>
      </c>
      <c r="M28" s="195">
        <v>0.8</v>
      </c>
    </row>
    <row r="29" spans="2:17" ht="15" customHeight="1" x14ac:dyDescent="0.35">
      <c r="B29" s="191">
        <v>26</v>
      </c>
      <c r="C29" s="192" t="s">
        <v>711</v>
      </c>
      <c r="D29" s="193" t="s">
        <v>712</v>
      </c>
      <c r="E29" s="194">
        <v>648.85</v>
      </c>
      <c r="F29" s="193" t="s">
        <v>318</v>
      </c>
      <c r="G29" s="193" t="str">
        <f t="shared" si="0"/>
        <v>12.7 mm đến 76.2 mm (hạt lớn)</v>
      </c>
      <c r="H29" s="193" t="s">
        <v>671</v>
      </c>
      <c r="I29" s="193" t="s">
        <v>649</v>
      </c>
      <c r="J29" s="193" t="s">
        <v>707</v>
      </c>
      <c r="K29" s="195" t="s">
        <v>99</v>
      </c>
      <c r="L29" s="195">
        <v>15</v>
      </c>
      <c r="M29" s="195">
        <v>1.2</v>
      </c>
    </row>
    <row r="30" spans="2:17" ht="15" customHeight="1" x14ac:dyDescent="0.35">
      <c r="B30" s="191">
        <v>27</v>
      </c>
      <c r="C30" s="192" t="s">
        <v>713</v>
      </c>
      <c r="D30" s="193" t="s">
        <v>714</v>
      </c>
      <c r="E30" s="194">
        <v>480.4</v>
      </c>
      <c r="F30" s="193" t="s">
        <v>676</v>
      </c>
      <c r="G30" s="193" t="str">
        <f t="shared" si="0"/>
        <v>Không đều - dạng sợi, xơ, phiến, trụ, miếng,...</v>
      </c>
      <c r="H30" s="193" t="s">
        <v>644</v>
      </c>
      <c r="I30" s="193" t="s">
        <v>640</v>
      </c>
      <c r="J30" s="193" t="s">
        <v>715</v>
      </c>
      <c r="K30" s="195" t="s">
        <v>99</v>
      </c>
      <c r="L30" s="195" t="s">
        <v>716</v>
      </c>
      <c r="M30" s="195">
        <v>1</v>
      </c>
      <c r="O30" s="196" t="s">
        <v>717</v>
      </c>
      <c r="P30" s="196" t="s">
        <v>718</v>
      </c>
      <c r="Q30" s="196" t="s">
        <v>719</v>
      </c>
    </row>
    <row r="31" spans="2:17" ht="15" customHeight="1" x14ac:dyDescent="0.35">
      <c r="B31" s="191">
        <v>28</v>
      </c>
      <c r="C31" s="192" t="s">
        <v>720</v>
      </c>
      <c r="D31" s="193" t="s">
        <v>721</v>
      </c>
      <c r="E31" s="194">
        <v>840.6</v>
      </c>
      <c r="F31" s="193" t="s">
        <v>366</v>
      </c>
      <c r="G31" s="193" t="str">
        <f t="shared" si="0"/>
        <v>≤ 3.35 mm (mịn)</v>
      </c>
      <c r="H31" s="193" t="s">
        <v>639</v>
      </c>
      <c r="I31" s="193" t="s">
        <v>640</v>
      </c>
      <c r="J31" s="193"/>
      <c r="K31" s="195" t="s">
        <v>91</v>
      </c>
      <c r="L31" s="195" t="s">
        <v>641</v>
      </c>
      <c r="M31" s="195">
        <v>2</v>
      </c>
      <c r="O31" s="191" t="s">
        <v>722</v>
      </c>
      <c r="P31" s="191" t="s">
        <v>723</v>
      </c>
      <c r="Q31" s="191" t="s">
        <v>724</v>
      </c>
    </row>
    <row r="32" spans="2:17" ht="15" customHeight="1" x14ac:dyDescent="0.35">
      <c r="B32" s="191">
        <v>29</v>
      </c>
      <c r="C32" s="193" t="s">
        <v>725</v>
      </c>
      <c r="D32" s="193" t="s">
        <v>726</v>
      </c>
      <c r="E32" s="194">
        <v>640.65</v>
      </c>
      <c r="F32" s="193" t="s">
        <v>648</v>
      </c>
      <c r="G32" s="193" t="str">
        <f t="shared" si="0"/>
        <v>3.35mm đến 12.7 mm (hạt nhỏ)</v>
      </c>
      <c r="H32" s="193" t="s">
        <v>644</v>
      </c>
      <c r="I32" s="193" t="s">
        <v>640</v>
      </c>
      <c r="J32" s="193" t="s">
        <v>727</v>
      </c>
      <c r="K32" s="195" t="s">
        <v>99</v>
      </c>
      <c r="L32" s="195" t="s">
        <v>716</v>
      </c>
      <c r="M32" s="195">
        <v>3</v>
      </c>
      <c r="O32" s="191" t="s">
        <v>722</v>
      </c>
      <c r="P32" s="191" t="s">
        <v>728</v>
      </c>
      <c r="Q32" s="191" t="s">
        <v>638</v>
      </c>
    </row>
    <row r="33" spans="2:17" ht="15" customHeight="1" x14ac:dyDescent="0.35">
      <c r="B33" s="191">
        <v>30</v>
      </c>
      <c r="C33" s="193" t="s">
        <v>729</v>
      </c>
      <c r="D33" s="193" t="s">
        <v>730</v>
      </c>
      <c r="E33" s="194">
        <v>600.5</v>
      </c>
      <c r="F33" s="193" t="s">
        <v>318</v>
      </c>
      <c r="G33" s="193" t="str">
        <f t="shared" si="0"/>
        <v>12.7 mm đến 76.2 mm (hạt lớn)</v>
      </c>
      <c r="H33" s="193" t="s">
        <v>671</v>
      </c>
      <c r="I33" s="193" t="s">
        <v>640</v>
      </c>
      <c r="J33" s="193"/>
      <c r="K33" s="195" t="s">
        <v>99</v>
      </c>
      <c r="L33" s="195" t="s">
        <v>716</v>
      </c>
      <c r="M33" s="195">
        <v>2.5</v>
      </c>
      <c r="O33" s="191" t="s">
        <v>722</v>
      </c>
      <c r="P33" s="191" t="s">
        <v>731</v>
      </c>
      <c r="Q33" s="191" t="s">
        <v>695</v>
      </c>
    </row>
    <row r="34" spans="2:17" ht="15" customHeight="1" x14ac:dyDescent="0.35">
      <c r="B34" s="191">
        <v>31</v>
      </c>
      <c r="C34" s="193" t="s">
        <v>732</v>
      </c>
      <c r="D34" s="193" t="s">
        <v>733</v>
      </c>
      <c r="E34" s="194">
        <v>760.95</v>
      </c>
      <c r="F34" s="193" t="s">
        <v>648</v>
      </c>
      <c r="G34" s="193" t="str">
        <f t="shared" si="0"/>
        <v>3.35mm đến 12.7 mm (hạt nhỏ)</v>
      </c>
      <c r="H34" s="193" t="s">
        <v>644</v>
      </c>
      <c r="I34" s="193" t="s">
        <v>640</v>
      </c>
      <c r="J34" s="193" t="s">
        <v>684</v>
      </c>
      <c r="K34" s="195" t="s">
        <v>99</v>
      </c>
      <c r="L34" s="195" t="s">
        <v>716</v>
      </c>
      <c r="M34" s="195">
        <v>3</v>
      </c>
      <c r="O34" s="191" t="s">
        <v>734</v>
      </c>
      <c r="P34" s="191" t="s">
        <v>735</v>
      </c>
      <c r="Q34" s="191" t="s">
        <v>366</v>
      </c>
    </row>
    <row r="35" spans="2:17" ht="15" customHeight="1" x14ac:dyDescent="0.35">
      <c r="B35" s="191">
        <v>32</v>
      </c>
      <c r="C35" s="193" t="s">
        <v>736</v>
      </c>
      <c r="D35" s="193" t="s">
        <v>737</v>
      </c>
      <c r="E35" s="194">
        <v>760.95</v>
      </c>
      <c r="F35" s="193" t="s">
        <v>318</v>
      </c>
      <c r="G35" s="193" t="str">
        <f t="shared" si="0"/>
        <v>12.7 mm đến 76.2 mm (hạt lớn)</v>
      </c>
      <c r="H35" s="193" t="s">
        <v>671</v>
      </c>
      <c r="I35" s="193" t="s">
        <v>640</v>
      </c>
      <c r="J35" s="193"/>
      <c r="K35" s="195" t="s">
        <v>99</v>
      </c>
      <c r="L35" s="195" t="s">
        <v>716</v>
      </c>
      <c r="M35" s="195">
        <v>4</v>
      </c>
      <c r="O35" s="191" t="s">
        <v>738</v>
      </c>
      <c r="P35" s="191" t="s">
        <v>739</v>
      </c>
      <c r="Q35" s="191" t="s">
        <v>648</v>
      </c>
    </row>
    <row r="36" spans="2:17" ht="15" customHeight="1" x14ac:dyDescent="0.35">
      <c r="B36" s="191">
        <v>33</v>
      </c>
      <c r="C36" s="193" t="s">
        <v>740</v>
      </c>
      <c r="D36" s="193" t="s">
        <v>741</v>
      </c>
      <c r="E36" s="194">
        <v>360.4</v>
      </c>
      <c r="F36" s="193" t="s">
        <v>648</v>
      </c>
      <c r="G36" s="193" t="str">
        <f t="shared" si="0"/>
        <v>3.35mm đến 12.7 mm (hạt nhỏ)</v>
      </c>
      <c r="H36" s="193" t="s">
        <v>644</v>
      </c>
      <c r="I36" s="193" t="s">
        <v>640</v>
      </c>
      <c r="J36" s="193"/>
      <c r="K36" s="195" t="s">
        <v>99</v>
      </c>
      <c r="L36" s="195" t="s">
        <v>641</v>
      </c>
      <c r="M36" s="195">
        <v>2</v>
      </c>
      <c r="O36" s="191" t="s">
        <v>738</v>
      </c>
      <c r="P36" s="191" t="s">
        <v>742</v>
      </c>
      <c r="Q36" s="191" t="s">
        <v>743</v>
      </c>
    </row>
    <row r="37" spans="2:17" ht="15" customHeight="1" x14ac:dyDescent="0.35">
      <c r="B37" s="191">
        <v>34</v>
      </c>
      <c r="C37" s="193" t="s">
        <v>744</v>
      </c>
      <c r="D37" s="193" t="s">
        <v>745</v>
      </c>
      <c r="E37" s="194">
        <v>136.14999999999998</v>
      </c>
      <c r="F37" s="193" t="s">
        <v>676</v>
      </c>
      <c r="G37" s="193" t="str">
        <f t="shared" si="0"/>
        <v>Không đều - dạng sợi, xơ, phiến, trụ, miếng,...</v>
      </c>
      <c r="H37" s="193" t="s">
        <v>644</v>
      </c>
      <c r="I37" s="193" t="s">
        <v>640</v>
      </c>
      <c r="J37" s="193" t="s">
        <v>746</v>
      </c>
      <c r="K37" s="195" t="s">
        <v>91</v>
      </c>
      <c r="L37" s="195" t="s">
        <v>641</v>
      </c>
      <c r="M37" s="195">
        <v>1.5</v>
      </c>
      <c r="O37" s="191" t="s">
        <v>747</v>
      </c>
      <c r="P37" s="191" t="s">
        <v>748</v>
      </c>
      <c r="Q37" s="191" t="s">
        <v>749</v>
      </c>
    </row>
    <row r="38" spans="2:17" ht="15" customHeight="1" x14ac:dyDescent="0.35">
      <c r="B38" s="191">
        <v>35</v>
      </c>
      <c r="C38" s="193" t="s">
        <v>750</v>
      </c>
      <c r="D38" s="193" t="s">
        <v>751</v>
      </c>
      <c r="E38" s="194">
        <v>600.65</v>
      </c>
      <c r="F38" s="193" t="s">
        <v>366</v>
      </c>
      <c r="G38" s="193" t="str">
        <f t="shared" si="0"/>
        <v>≤ 3.35 mm (mịn)</v>
      </c>
      <c r="H38" s="193" t="s">
        <v>649</v>
      </c>
      <c r="I38" s="193" t="s">
        <v>650</v>
      </c>
      <c r="J38" s="193"/>
      <c r="K38" s="195" t="s">
        <v>91</v>
      </c>
      <c r="L38" s="195">
        <v>45</v>
      </c>
      <c r="M38" s="195">
        <v>1.4</v>
      </c>
      <c r="O38" s="191" t="s">
        <v>747</v>
      </c>
      <c r="P38" s="191" t="s">
        <v>752</v>
      </c>
      <c r="Q38" s="191" t="s">
        <v>753</v>
      </c>
    </row>
    <row r="39" spans="2:17" ht="15" customHeight="1" x14ac:dyDescent="0.35">
      <c r="B39" s="191">
        <v>36</v>
      </c>
      <c r="C39" s="193" t="s">
        <v>754</v>
      </c>
      <c r="D39" s="193" t="s">
        <v>755</v>
      </c>
      <c r="E39" s="194">
        <v>760.6</v>
      </c>
      <c r="F39" s="193" t="s">
        <v>638</v>
      </c>
      <c r="G39" s="193" t="str">
        <f t="shared" si="0"/>
        <v>≤ 0.149 mm (rất mịn)</v>
      </c>
      <c r="H39" s="193" t="s">
        <v>639</v>
      </c>
      <c r="I39" s="193" t="s">
        <v>640</v>
      </c>
      <c r="J39" s="193"/>
      <c r="K39" s="195" t="s">
        <v>72</v>
      </c>
      <c r="L39" s="195" t="s">
        <v>641</v>
      </c>
      <c r="M39" s="195">
        <v>0.6</v>
      </c>
      <c r="O39" s="191" t="s">
        <v>756</v>
      </c>
      <c r="P39" s="191" t="s">
        <v>757</v>
      </c>
      <c r="Q39" s="191" t="s">
        <v>676</v>
      </c>
    </row>
    <row r="40" spans="2:17" ht="15" customHeight="1" x14ac:dyDescent="0.35">
      <c r="B40" s="191">
        <v>37</v>
      </c>
      <c r="C40" s="193" t="s">
        <v>758</v>
      </c>
      <c r="D40" s="193" t="s">
        <v>759</v>
      </c>
      <c r="E40" s="194">
        <v>760.6</v>
      </c>
      <c r="F40" s="193" t="s">
        <v>638</v>
      </c>
      <c r="G40" s="193" t="str">
        <f t="shared" si="0"/>
        <v>≤ 0.149 mm (rất mịn)</v>
      </c>
      <c r="H40" s="193" t="s">
        <v>671</v>
      </c>
      <c r="I40" s="193" t="s">
        <v>650</v>
      </c>
      <c r="J40" s="191"/>
      <c r="K40" s="195" t="s">
        <v>72</v>
      </c>
      <c r="L40" s="195">
        <v>45</v>
      </c>
      <c r="M40" s="195">
        <v>0.6</v>
      </c>
    </row>
    <row r="41" spans="2:17" ht="15" customHeight="1" x14ac:dyDescent="0.35">
      <c r="B41" s="191">
        <v>38</v>
      </c>
      <c r="C41" s="193" t="s">
        <v>760</v>
      </c>
      <c r="D41" s="193" t="s">
        <v>761</v>
      </c>
      <c r="E41" s="197">
        <v>2402.3500000000004</v>
      </c>
      <c r="F41" s="193" t="s">
        <v>318</v>
      </c>
      <c r="G41" s="193" t="str">
        <f t="shared" si="0"/>
        <v>12.7 mm đến 76.2 mm (hạt lớn)</v>
      </c>
      <c r="H41" s="193" t="s">
        <v>671</v>
      </c>
      <c r="I41" s="193" t="s">
        <v>762</v>
      </c>
      <c r="J41" s="193"/>
      <c r="K41" s="195" t="s">
        <v>99</v>
      </c>
      <c r="L41" s="195" t="s">
        <v>716</v>
      </c>
      <c r="M41" s="195">
        <v>2.6</v>
      </c>
    </row>
    <row r="42" spans="2:17" ht="15" customHeight="1" x14ac:dyDescent="0.35">
      <c r="B42" s="191">
        <v>39</v>
      </c>
      <c r="C42" s="193" t="s">
        <v>763</v>
      </c>
      <c r="D42" s="193" t="s">
        <v>764</v>
      </c>
      <c r="E42" s="197">
        <v>2402.3500000000004</v>
      </c>
      <c r="F42" s="193" t="s">
        <v>638</v>
      </c>
      <c r="G42" s="193" t="str">
        <f t="shared" si="0"/>
        <v>≤ 0.149 mm (rất mịn)</v>
      </c>
      <c r="H42" s="193" t="s">
        <v>639</v>
      </c>
      <c r="I42" s="193" t="s">
        <v>640</v>
      </c>
      <c r="J42" s="193" t="s">
        <v>677</v>
      </c>
      <c r="K42" s="195" t="s">
        <v>99</v>
      </c>
      <c r="L42" s="195" t="s">
        <v>641</v>
      </c>
      <c r="M42" s="195">
        <v>2</v>
      </c>
    </row>
    <row r="43" spans="2:17" ht="15" customHeight="1" x14ac:dyDescent="0.35">
      <c r="B43" s="191">
        <v>40</v>
      </c>
      <c r="C43" s="193" t="s">
        <v>765</v>
      </c>
      <c r="D43" s="193" t="s">
        <v>766</v>
      </c>
      <c r="E43" s="197">
        <v>576.65</v>
      </c>
      <c r="F43" s="198" t="s">
        <v>638</v>
      </c>
      <c r="G43" s="193" t="str">
        <f t="shared" si="0"/>
        <v>≤ 0.149 mm (rất mịn)</v>
      </c>
      <c r="H43" s="193" t="s">
        <v>639</v>
      </c>
      <c r="I43" s="193" t="s">
        <v>640</v>
      </c>
      <c r="J43" s="193" t="s">
        <v>767</v>
      </c>
      <c r="K43" s="195" t="s">
        <v>99</v>
      </c>
      <c r="L43" s="195" t="s">
        <v>641</v>
      </c>
      <c r="M43" s="195">
        <v>1.6</v>
      </c>
    </row>
    <row r="44" spans="2:17" ht="15" customHeight="1" x14ac:dyDescent="0.35">
      <c r="B44" s="191">
        <v>41</v>
      </c>
      <c r="C44" s="193" t="s">
        <v>768</v>
      </c>
      <c r="D44" s="193" t="s">
        <v>769</v>
      </c>
      <c r="E44" s="194">
        <v>240.29999999999998</v>
      </c>
      <c r="F44" s="193" t="s">
        <v>676</v>
      </c>
      <c r="G44" s="193" t="str">
        <f t="shared" si="0"/>
        <v>Không đều - dạng sợi, xơ, phiến, trụ, miếng,...</v>
      </c>
      <c r="H44" s="193" t="s">
        <v>644</v>
      </c>
      <c r="I44" s="193" t="s">
        <v>640</v>
      </c>
      <c r="J44" s="193" t="s">
        <v>770</v>
      </c>
      <c r="K44" s="195" t="s">
        <v>99</v>
      </c>
      <c r="L44" s="195" t="s">
        <v>641</v>
      </c>
      <c r="M44" s="195">
        <v>2</v>
      </c>
    </row>
    <row r="45" spans="2:17" ht="15" customHeight="1" x14ac:dyDescent="0.35">
      <c r="B45" s="191">
        <v>42</v>
      </c>
      <c r="C45" s="193" t="s">
        <v>771</v>
      </c>
      <c r="D45" s="193" t="s">
        <v>772</v>
      </c>
      <c r="E45" s="194">
        <v>496.45000000000005</v>
      </c>
      <c r="F45" s="193" t="s">
        <v>366</v>
      </c>
      <c r="G45" s="193" t="str">
        <f t="shared" si="0"/>
        <v>≤ 3.35 mm (mịn)</v>
      </c>
      <c r="H45" s="193" t="s">
        <v>649</v>
      </c>
      <c r="I45" s="193" t="s">
        <v>649</v>
      </c>
      <c r="J45" s="193"/>
      <c r="K45" s="195" t="s">
        <v>91</v>
      </c>
      <c r="L45" s="195" t="s">
        <v>641</v>
      </c>
      <c r="M45" s="195">
        <v>0.4</v>
      </c>
    </row>
    <row r="46" spans="2:17" ht="15" customHeight="1" x14ac:dyDescent="0.35">
      <c r="B46" s="191">
        <v>43</v>
      </c>
      <c r="C46" s="193" t="s">
        <v>773</v>
      </c>
      <c r="D46" s="193" t="s">
        <v>774</v>
      </c>
      <c r="E46" s="194">
        <v>248.05</v>
      </c>
      <c r="F46" s="193" t="s">
        <v>648</v>
      </c>
      <c r="G46" s="193" t="str">
        <f t="shared" si="0"/>
        <v>3.35mm đến 12.7 mm (hạt nhỏ)</v>
      </c>
      <c r="H46" s="193" t="s">
        <v>644</v>
      </c>
      <c r="I46" s="193" t="s">
        <v>649</v>
      </c>
      <c r="J46" s="193"/>
      <c r="K46" s="195" t="s">
        <v>91</v>
      </c>
      <c r="L46" s="195" t="s">
        <v>641</v>
      </c>
      <c r="M46" s="195">
        <v>0.4</v>
      </c>
    </row>
    <row r="47" spans="2:17" ht="15" customHeight="1" x14ac:dyDescent="0.35">
      <c r="B47" s="191">
        <v>44</v>
      </c>
      <c r="C47" s="193" t="s">
        <v>775</v>
      </c>
      <c r="D47" s="193" t="s">
        <v>776</v>
      </c>
      <c r="E47" s="194">
        <v>224.1</v>
      </c>
      <c r="F47" s="193" t="s">
        <v>648</v>
      </c>
      <c r="G47" s="193" t="str">
        <f t="shared" si="0"/>
        <v>3.35mm đến 12.7 mm (hạt nhỏ)</v>
      </c>
      <c r="H47" s="193" t="s">
        <v>644</v>
      </c>
      <c r="I47" s="193" t="s">
        <v>649</v>
      </c>
      <c r="J47" s="193"/>
      <c r="K47" s="195" t="s">
        <v>91</v>
      </c>
      <c r="L47" s="195" t="s">
        <v>641</v>
      </c>
      <c r="M47" s="195">
        <v>0.4</v>
      </c>
    </row>
    <row r="48" spans="2:17" ht="15" customHeight="1" x14ac:dyDescent="0.35">
      <c r="B48" s="191">
        <v>45</v>
      </c>
      <c r="C48" s="193" t="s">
        <v>777</v>
      </c>
      <c r="D48" s="193" t="s">
        <v>778</v>
      </c>
      <c r="E48" s="194">
        <v>672.25</v>
      </c>
      <c r="F48" s="193" t="s">
        <v>366</v>
      </c>
      <c r="G48" s="193" t="str">
        <f t="shared" si="0"/>
        <v>≤ 3.35 mm (mịn)</v>
      </c>
      <c r="H48" s="193" t="s">
        <v>649</v>
      </c>
      <c r="I48" s="193" t="s">
        <v>650</v>
      </c>
      <c r="J48" s="193" t="s">
        <v>779</v>
      </c>
      <c r="K48" s="195" t="s">
        <v>91</v>
      </c>
      <c r="L48" s="195">
        <v>45</v>
      </c>
      <c r="M48" s="195">
        <v>0.5</v>
      </c>
    </row>
    <row r="49" spans="2:13" ht="15" customHeight="1" x14ac:dyDescent="0.35">
      <c r="B49" s="191">
        <v>46</v>
      </c>
      <c r="C49" s="193" t="s">
        <v>780</v>
      </c>
      <c r="D49" s="193" t="s">
        <v>781</v>
      </c>
      <c r="E49" s="197">
        <v>1481.35</v>
      </c>
      <c r="F49" s="193" t="s">
        <v>366</v>
      </c>
      <c r="G49" s="193" t="str">
        <f t="shared" si="0"/>
        <v>≤ 3.35 mm (mịn)</v>
      </c>
      <c r="H49" s="193" t="s">
        <v>649</v>
      </c>
      <c r="I49" s="193" t="s">
        <v>649</v>
      </c>
      <c r="J49" s="193"/>
      <c r="K49" s="195" t="s">
        <v>99</v>
      </c>
      <c r="L49" s="195">
        <v>15</v>
      </c>
      <c r="M49" s="195">
        <v>1.8</v>
      </c>
    </row>
    <row r="50" spans="2:13" ht="15" customHeight="1" x14ac:dyDescent="0.35">
      <c r="B50" s="191">
        <v>47</v>
      </c>
      <c r="C50" s="193" t="s">
        <v>782</v>
      </c>
      <c r="D50" s="193" t="s">
        <v>783</v>
      </c>
      <c r="E50" s="197">
        <v>544.6</v>
      </c>
      <c r="F50" s="198" t="s">
        <v>366</v>
      </c>
      <c r="G50" s="193" t="str">
        <f t="shared" si="0"/>
        <v>≤ 3.35 mm (mịn)</v>
      </c>
      <c r="H50" s="193" t="s">
        <v>649</v>
      </c>
      <c r="I50" s="193" t="s">
        <v>650</v>
      </c>
      <c r="J50" s="193"/>
      <c r="K50" s="195" t="s">
        <v>99</v>
      </c>
      <c r="L50" s="195">
        <v>45</v>
      </c>
      <c r="M50" s="195">
        <v>1.8</v>
      </c>
    </row>
    <row r="51" spans="2:13" ht="15" customHeight="1" x14ac:dyDescent="0.35">
      <c r="B51" s="191">
        <v>48</v>
      </c>
      <c r="C51" s="193" t="s">
        <v>784</v>
      </c>
      <c r="D51" s="193" t="s">
        <v>785</v>
      </c>
      <c r="E51" s="197">
        <v>1281.8499999999999</v>
      </c>
      <c r="F51" s="193" t="s">
        <v>318</v>
      </c>
      <c r="G51" s="193" t="str">
        <f t="shared" si="0"/>
        <v>12.7 mm đến 76.2 mm (hạt lớn)</v>
      </c>
      <c r="H51" s="193" t="s">
        <v>671</v>
      </c>
      <c r="I51" s="193" t="s">
        <v>762</v>
      </c>
      <c r="J51" s="193"/>
      <c r="K51" s="195" t="s">
        <v>99</v>
      </c>
      <c r="L51" s="195" t="s">
        <v>716</v>
      </c>
      <c r="M51" s="195">
        <v>2.5</v>
      </c>
    </row>
    <row r="52" spans="2:13" ht="15" customHeight="1" x14ac:dyDescent="0.35">
      <c r="B52" s="191">
        <v>49</v>
      </c>
      <c r="C52" s="193" t="s">
        <v>786</v>
      </c>
      <c r="D52" s="193" t="s">
        <v>94</v>
      </c>
      <c r="E52" s="194">
        <v>600.5</v>
      </c>
      <c r="F52" s="193" t="s">
        <v>366</v>
      </c>
      <c r="G52" s="193" t="str">
        <f t="shared" si="0"/>
        <v>≤ 3.35 mm (mịn)</v>
      </c>
      <c r="H52" s="193" t="s">
        <v>649</v>
      </c>
      <c r="I52" s="193" t="s">
        <v>649</v>
      </c>
      <c r="J52" s="193" t="s">
        <v>677</v>
      </c>
      <c r="K52" s="195" t="s">
        <v>91</v>
      </c>
      <c r="L52" s="195" t="s">
        <v>641</v>
      </c>
      <c r="M52" s="195">
        <v>0.8</v>
      </c>
    </row>
    <row r="53" spans="2:13" ht="15" customHeight="1" x14ac:dyDescent="0.35">
      <c r="B53" s="191">
        <v>50</v>
      </c>
      <c r="C53" s="193" t="s">
        <v>787</v>
      </c>
      <c r="D53" s="193" t="s">
        <v>788</v>
      </c>
      <c r="E53" s="194">
        <v>288.10000000000002</v>
      </c>
      <c r="F53" s="193" t="s">
        <v>648</v>
      </c>
      <c r="G53" s="193" t="str">
        <f t="shared" si="0"/>
        <v>3.35mm đến 12.7 mm (hạt nhỏ)</v>
      </c>
      <c r="H53" s="193" t="s">
        <v>639</v>
      </c>
      <c r="I53" s="193" t="s">
        <v>650</v>
      </c>
      <c r="J53" s="193" t="s">
        <v>677</v>
      </c>
      <c r="K53" s="195" t="s">
        <v>91</v>
      </c>
      <c r="L53" s="195">
        <v>45</v>
      </c>
      <c r="M53" s="195">
        <v>0.5</v>
      </c>
    </row>
    <row r="54" spans="2:13" ht="15" customHeight="1" x14ac:dyDescent="0.35">
      <c r="B54" s="191">
        <v>51</v>
      </c>
      <c r="C54" s="193" t="s">
        <v>789</v>
      </c>
      <c r="D54" s="193" t="s">
        <v>790</v>
      </c>
      <c r="E54" s="194">
        <v>384.15</v>
      </c>
      <c r="F54" s="193" t="s">
        <v>648</v>
      </c>
      <c r="G54" s="193" t="str">
        <f t="shared" si="0"/>
        <v>3.35mm đến 12.7 mm (hạt nhỏ)</v>
      </c>
      <c r="H54" s="193" t="s">
        <v>639</v>
      </c>
      <c r="I54" s="193" t="s">
        <v>650</v>
      </c>
      <c r="J54" s="193"/>
      <c r="K54" s="195" t="s">
        <v>91</v>
      </c>
      <c r="L54" s="195">
        <v>45</v>
      </c>
      <c r="M54" s="195">
        <v>0.5</v>
      </c>
    </row>
    <row r="55" spans="2:13" ht="15" customHeight="1" x14ac:dyDescent="0.35">
      <c r="B55" s="191">
        <v>52</v>
      </c>
      <c r="C55" s="193" t="s">
        <v>791</v>
      </c>
      <c r="D55" s="193" t="s">
        <v>792</v>
      </c>
      <c r="E55" s="194">
        <v>480.55</v>
      </c>
      <c r="F55" s="193" t="s">
        <v>648</v>
      </c>
      <c r="G55" s="193" t="str">
        <f t="shared" si="0"/>
        <v>3.35mm đến 12.7 mm (hạt nhỏ)</v>
      </c>
      <c r="H55" s="193" t="s">
        <v>644</v>
      </c>
      <c r="I55" s="193" t="s">
        <v>640</v>
      </c>
      <c r="J55" s="193"/>
      <c r="K55" s="195" t="s">
        <v>91</v>
      </c>
      <c r="L55" s="195">
        <v>45</v>
      </c>
      <c r="M55" s="195">
        <v>0.8</v>
      </c>
    </row>
    <row r="56" spans="2:13" ht="15" customHeight="1" x14ac:dyDescent="0.35">
      <c r="B56" s="191">
        <v>53</v>
      </c>
      <c r="C56" s="193" t="s">
        <v>793</v>
      </c>
      <c r="D56" s="193" t="s">
        <v>794</v>
      </c>
      <c r="E56" s="194">
        <v>592.54999999999995</v>
      </c>
      <c r="F56" s="193" t="s">
        <v>318</v>
      </c>
      <c r="G56" s="193" t="str">
        <f t="shared" si="0"/>
        <v>12.7 mm đến 76.2 mm (hạt lớn)</v>
      </c>
      <c r="H56" s="193" t="s">
        <v>644</v>
      </c>
      <c r="I56" s="193" t="s">
        <v>640</v>
      </c>
      <c r="J56" s="193" t="s">
        <v>677</v>
      </c>
      <c r="K56" s="195" t="s">
        <v>99</v>
      </c>
      <c r="L56" s="195" t="s">
        <v>641</v>
      </c>
      <c r="M56" s="195">
        <v>1.2</v>
      </c>
    </row>
    <row r="57" spans="2:13" ht="15" customHeight="1" x14ac:dyDescent="0.35">
      <c r="B57" s="191">
        <v>54</v>
      </c>
      <c r="C57" s="193" t="s">
        <v>795</v>
      </c>
      <c r="D57" s="193" t="s">
        <v>796</v>
      </c>
      <c r="E57" s="194">
        <v>881</v>
      </c>
      <c r="F57" s="193" t="s">
        <v>638</v>
      </c>
      <c r="G57" s="193" t="str">
        <f t="shared" si="0"/>
        <v>≤ 0.149 mm (rất mịn)</v>
      </c>
      <c r="H57" s="193" t="s">
        <v>639</v>
      </c>
      <c r="I57" s="193" t="s">
        <v>650</v>
      </c>
      <c r="J57" s="193" t="s">
        <v>797</v>
      </c>
      <c r="K57" s="195" t="s">
        <v>99</v>
      </c>
      <c r="L57" s="195">
        <v>45</v>
      </c>
      <c r="M57" s="195">
        <v>0.7</v>
      </c>
    </row>
    <row r="58" spans="2:13" ht="15" customHeight="1" x14ac:dyDescent="0.35">
      <c r="B58" s="191">
        <v>55</v>
      </c>
      <c r="C58" s="193" t="s">
        <v>798</v>
      </c>
      <c r="D58" s="193" t="s">
        <v>799</v>
      </c>
      <c r="E58" s="194">
        <v>448.5</v>
      </c>
      <c r="F58" s="193" t="s">
        <v>638</v>
      </c>
      <c r="G58" s="193" t="str">
        <f t="shared" si="0"/>
        <v>≤ 0.149 mm (rất mịn)</v>
      </c>
      <c r="H58" s="193" t="s">
        <v>639</v>
      </c>
      <c r="I58" s="193" t="s">
        <v>640</v>
      </c>
      <c r="J58" s="193" t="s">
        <v>767</v>
      </c>
      <c r="K58" s="195" t="s">
        <v>91</v>
      </c>
      <c r="L58" s="195" t="s">
        <v>641</v>
      </c>
      <c r="M58" s="195">
        <v>0.6</v>
      </c>
    </row>
    <row r="59" spans="2:13" ht="15" customHeight="1" x14ac:dyDescent="0.35">
      <c r="B59" s="191">
        <v>56</v>
      </c>
      <c r="C59" s="193" t="s">
        <v>800</v>
      </c>
      <c r="D59" s="193" t="s">
        <v>801</v>
      </c>
      <c r="E59" s="194">
        <v>641.95000000000005</v>
      </c>
      <c r="F59" s="193" t="s">
        <v>318</v>
      </c>
      <c r="G59" s="193" t="str">
        <f t="shared" si="0"/>
        <v>12.7 mm đến 76.2 mm (hạt lớn)</v>
      </c>
      <c r="H59" s="193" t="s">
        <v>644</v>
      </c>
      <c r="I59" s="193" t="s">
        <v>640</v>
      </c>
      <c r="J59" s="193" t="s">
        <v>802</v>
      </c>
      <c r="K59" s="195" t="s">
        <v>99</v>
      </c>
      <c r="L59" s="195" t="s">
        <v>641</v>
      </c>
      <c r="M59" s="195">
        <v>2</v>
      </c>
    </row>
    <row r="60" spans="2:13" ht="15" customHeight="1" x14ac:dyDescent="0.35">
      <c r="B60" s="191">
        <v>57</v>
      </c>
      <c r="C60" s="193" t="s">
        <v>803</v>
      </c>
      <c r="D60" s="193" t="s">
        <v>804</v>
      </c>
      <c r="E60" s="194">
        <v>240.45</v>
      </c>
      <c r="F60" s="193" t="s">
        <v>638</v>
      </c>
      <c r="G60" s="193" t="str">
        <f t="shared" si="0"/>
        <v>≤ 0.149 mm (rất mịn)</v>
      </c>
      <c r="H60" s="193" t="s">
        <v>639</v>
      </c>
      <c r="I60" s="193" t="s">
        <v>649</v>
      </c>
      <c r="J60" s="193" t="s">
        <v>802</v>
      </c>
      <c r="K60" s="195" t="s">
        <v>93</v>
      </c>
      <c r="L60" s="195" t="s">
        <v>641</v>
      </c>
      <c r="M60" s="195">
        <v>1</v>
      </c>
    </row>
    <row r="61" spans="2:13" ht="15" customHeight="1" x14ac:dyDescent="0.35">
      <c r="B61" s="191">
        <v>58</v>
      </c>
      <c r="C61" s="193" t="s">
        <v>805</v>
      </c>
      <c r="D61" s="193" t="s">
        <v>806</v>
      </c>
      <c r="E61" s="194">
        <v>721.1</v>
      </c>
      <c r="F61" s="193" t="s">
        <v>638</v>
      </c>
      <c r="G61" s="193" t="str">
        <f t="shared" si="0"/>
        <v>≤ 0.149 mm (rất mịn)</v>
      </c>
      <c r="H61" s="193" t="s">
        <v>639</v>
      </c>
      <c r="I61" s="193" t="s">
        <v>640</v>
      </c>
      <c r="J61" s="193"/>
      <c r="K61" s="195" t="s">
        <v>93</v>
      </c>
      <c r="L61" s="195" t="s">
        <v>641</v>
      </c>
      <c r="M61" s="195">
        <v>1.6</v>
      </c>
    </row>
    <row r="62" spans="2:13" ht="15" customHeight="1" x14ac:dyDescent="0.35">
      <c r="B62" s="191">
        <v>59</v>
      </c>
      <c r="C62" s="193" t="s">
        <v>807</v>
      </c>
      <c r="D62" s="193" t="s">
        <v>808</v>
      </c>
      <c r="E62" s="194">
        <v>360.6</v>
      </c>
      <c r="F62" s="193" t="s">
        <v>638</v>
      </c>
      <c r="G62" s="193" t="str">
        <f t="shared" si="0"/>
        <v>≤ 0.149 mm (rất mịn)</v>
      </c>
      <c r="H62" s="193" t="s">
        <v>639</v>
      </c>
      <c r="I62" s="193" t="s">
        <v>650</v>
      </c>
      <c r="J62" s="193" t="s">
        <v>779</v>
      </c>
      <c r="K62" s="195" t="s">
        <v>93</v>
      </c>
      <c r="L62" s="195">
        <v>45</v>
      </c>
      <c r="M62" s="195">
        <v>1.5</v>
      </c>
    </row>
    <row r="63" spans="2:13" ht="15" customHeight="1" x14ac:dyDescent="0.35">
      <c r="B63" s="191">
        <v>60</v>
      </c>
      <c r="C63" s="193" t="s">
        <v>809</v>
      </c>
      <c r="D63" s="193" t="s">
        <v>810</v>
      </c>
      <c r="E63" s="194">
        <v>537</v>
      </c>
      <c r="F63" s="193" t="s">
        <v>366</v>
      </c>
      <c r="G63" s="193" t="str">
        <f t="shared" si="0"/>
        <v>≤ 3.35 mm (mịn)</v>
      </c>
      <c r="H63" s="193" t="s">
        <v>649</v>
      </c>
      <c r="I63" s="193" t="s">
        <v>649</v>
      </c>
      <c r="J63" s="193"/>
      <c r="K63" s="195" t="s">
        <v>93</v>
      </c>
      <c r="L63" s="195" t="s">
        <v>641</v>
      </c>
      <c r="M63" s="195">
        <v>1.6</v>
      </c>
    </row>
    <row r="64" spans="2:13" ht="15" customHeight="1" x14ac:dyDescent="0.35">
      <c r="B64" s="191">
        <v>61</v>
      </c>
      <c r="C64" s="193" t="s">
        <v>811</v>
      </c>
      <c r="D64" s="193" t="s">
        <v>812</v>
      </c>
      <c r="E64" s="194">
        <v>881.3</v>
      </c>
      <c r="F64" s="193" t="s">
        <v>366</v>
      </c>
      <c r="G64" s="193" t="str">
        <f t="shared" si="0"/>
        <v>≤ 3.35 mm (mịn)</v>
      </c>
      <c r="H64" s="193" t="s">
        <v>649</v>
      </c>
      <c r="I64" s="193" t="s">
        <v>649</v>
      </c>
      <c r="J64" s="193"/>
      <c r="K64" s="195" t="s">
        <v>99</v>
      </c>
      <c r="L64" s="195" t="s">
        <v>641</v>
      </c>
      <c r="M64" s="195">
        <v>1.7</v>
      </c>
    </row>
    <row r="65" spans="2:13" ht="15" customHeight="1" x14ac:dyDescent="0.35">
      <c r="B65" s="191">
        <v>62</v>
      </c>
      <c r="C65" s="193" t="s">
        <v>813</v>
      </c>
      <c r="D65" s="193" t="s">
        <v>814</v>
      </c>
      <c r="E65" s="194">
        <v>681.5</v>
      </c>
      <c r="F65" s="193" t="s">
        <v>676</v>
      </c>
      <c r="G65" s="193" t="str">
        <f t="shared" si="0"/>
        <v>Không đều - dạng sợi, xơ, phiến, trụ, miếng,...</v>
      </c>
      <c r="H65" s="193" t="s">
        <v>644</v>
      </c>
      <c r="I65" s="193" t="s">
        <v>677</v>
      </c>
      <c r="J65" s="193"/>
      <c r="K65" s="195" t="s">
        <v>99</v>
      </c>
      <c r="L65" s="195" t="s">
        <v>641</v>
      </c>
      <c r="M65" s="195">
        <v>3</v>
      </c>
    </row>
    <row r="66" spans="2:13" ht="15" customHeight="1" x14ac:dyDescent="0.35">
      <c r="B66" s="191">
        <v>63</v>
      </c>
      <c r="C66" s="193" t="s">
        <v>815</v>
      </c>
      <c r="D66" s="193" t="s">
        <v>816</v>
      </c>
      <c r="E66" s="194">
        <v>681.5</v>
      </c>
      <c r="F66" s="193" t="s">
        <v>318</v>
      </c>
      <c r="G66" s="193" t="str">
        <f t="shared" si="0"/>
        <v>12.7 mm đến 76.2 mm (hạt lớn)</v>
      </c>
      <c r="H66" s="193" t="s">
        <v>644</v>
      </c>
      <c r="I66" s="193" t="s">
        <v>640</v>
      </c>
      <c r="J66" s="193"/>
      <c r="K66" s="195" t="s">
        <v>99</v>
      </c>
      <c r="L66" s="195" t="s">
        <v>641</v>
      </c>
      <c r="M66" s="195">
        <v>2</v>
      </c>
    </row>
    <row r="67" spans="2:13" ht="15" customHeight="1" x14ac:dyDescent="0.35">
      <c r="B67" s="191">
        <v>64</v>
      </c>
      <c r="C67" s="193" t="s">
        <v>817</v>
      </c>
      <c r="D67" s="193" t="s">
        <v>818</v>
      </c>
      <c r="E67" s="194">
        <v>400.6</v>
      </c>
      <c r="F67" s="193" t="s">
        <v>366</v>
      </c>
      <c r="G67" s="193" t="str">
        <f t="shared" si="0"/>
        <v>≤ 3.35 mm (mịn)</v>
      </c>
      <c r="H67" s="193" t="s">
        <v>649</v>
      </c>
      <c r="I67" s="193" t="s">
        <v>649</v>
      </c>
      <c r="J67" s="193"/>
      <c r="K67" s="195" t="s">
        <v>99</v>
      </c>
      <c r="L67" s="195" t="s">
        <v>641</v>
      </c>
      <c r="M67" s="195">
        <v>1.7</v>
      </c>
    </row>
    <row r="68" spans="2:13" ht="15" customHeight="1" x14ac:dyDescent="0.35">
      <c r="B68" s="191">
        <v>65</v>
      </c>
      <c r="C68" s="193" t="s">
        <v>819</v>
      </c>
      <c r="D68" s="193" t="s">
        <v>820</v>
      </c>
      <c r="E68" s="194">
        <v>480.55</v>
      </c>
      <c r="F68" s="193" t="s">
        <v>638</v>
      </c>
      <c r="G68" s="193" t="str">
        <f t="shared" si="0"/>
        <v>≤ 0.149 mm (rất mịn)</v>
      </c>
      <c r="H68" s="193" t="s">
        <v>639</v>
      </c>
      <c r="I68" s="193" t="s">
        <v>649</v>
      </c>
      <c r="J68" s="193"/>
      <c r="K68" s="195" t="s">
        <v>91</v>
      </c>
      <c r="L68" s="195" t="s">
        <v>641</v>
      </c>
      <c r="M68" s="195">
        <v>0.6</v>
      </c>
    </row>
    <row r="69" spans="2:13" ht="15" customHeight="1" x14ac:dyDescent="0.35">
      <c r="B69" s="191">
        <v>66</v>
      </c>
      <c r="C69" s="193" t="s">
        <v>821</v>
      </c>
      <c r="D69" s="193" t="s">
        <v>822</v>
      </c>
      <c r="E69" s="194">
        <v>801.9</v>
      </c>
      <c r="F69" s="193" t="s">
        <v>366</v>
      </c>
      <c r="G69" s="193" t="str">
        <f t="shared" ref="G69:G132" si="1">IF(F69="G400", "≤ 0.074 mm (rất mịn)",
IF(F69="A100", "≤ 0.149 mm (rất mịn)",
IF(F69="A40", "≤ 0.400 mm (rất mịn)",
IF(F69="B6", "≤ 3.35 mm (mịn)",
IF(F69="C1/2", "3.35mm đến 12.7 mm (hạt nhỏ)",
IF(F69="D3", "12.7 mm đến 76.2 mm (hạt lớn)",
IF(F69="D7", "76.2 mm đến ≤ 177.8 mm (hạt rất lớn)",
IF(F69="D16", "≤ 406.4 mm (cục to)",
IF(LEFT(F69,1)="D", "&gt; 406.4 mm (cục rất to)",
IF(F69="E", "Không đều - dạng sợi, xơ, phiến, trụ, miếng,...",
"Không xác định"))))))))))</f>
        <v>≤ 3.35 mm (mịn)</v>
      </c>
      <c r="H69" s="193" t="s">
        <v>649</v>
      </c>
      <c r="I69" s="193" t="s">
        <v>650</v>
      </c>
      <c r="J69" s="193" t="s">
        <v>823</v>
      </c>
      <c r="K69" s="195" t="s">
        <v>99</v>
      </c>
      <c r="L69" s="195" t="s">
        <v>716</v>
      </c>
      <c r="M69" s="195">
        <v>0.7</v>
      </c>
    </row>
    <row r="70" spans="2:13" ht="15" customHeight="1" x14ac:dyDescent="0.35">
      <c r="B70" s="191">
        <v>67</v>
      </c>
      <c r="C70" s="193" t="s">
        <v>824</v>
      </c>
      <c r="D70" s="193" t="s">
        <v>825</v>
      </c>
      <c r="E70" s="194">
        <v>921.5</v>
      </c>
      <c r="F70" s="193" t="s">
        <v>648</v>
      </c>
      <c r="G70" s="193" t="str">
        <f t="shared" si="1"/>
        <v>3.35mm đến 12.7 mm (hạt nhỏ)</v>
      </c>
      <c r="H70" s="193" t="s">
        <v>644</v>
      </c>
      <c r="I70" s="193" t="s">
        <v>649</v>
      </c>
      <c r="J70" s="193"/>
      <c r="K70" s="195" t="s">
        <v>99</v>
      </c>
      <c r="L70" s="195" t="s">
        <v>641</v>
      </c>
      <c r="M70" s="195">
        <v>1.5</v>
      </c>
    </row>
    <row r="71" spans="2:13" ht="15" customHeight="1" x14ac:dyDescent="0.35">
      <c r="B71" s="191">
        <v>68</v>
      </c>
      <c r="C71" s="193" t="s">
        <v>826</v>
      </c>
      <c r="D71" s="193" t="s">
        <v>827</v>
      </c>
      <c r="E71" s="194">
        <v>921.5</v>
      </c>
      <c r="F71" s="193" t="s">
        <v>318</v>
      </c>
      <c r="G71" s="193" t="str">
        <f t="shared" si="1"/>
        <v>12.7 mm đến 76.2 mm (hạt lớn)</v>
      </c>
      <c r="H71" s="193" t="s">
        <v>671</v>
      </c>
      <c r="I71" s="193" t="s">
        <v>649</v>
      </c>
      <c r="J71" s="193"/>
      <c r="K71" s="195" t="s">
        <v>99</v>
      </c>
      <c r="L71" s="195" t="s">
        <v>641</v>
      </c>
      <c r="M71" s="195">
        <v>1.8</v>
      </c>
    </row>
    <row r="72" spans="2:13" ht="15" customHeight="1" x14ac:dyDescent="0.35">
      <c r="B72" s="191">
        <v>69</v>
      </c>
      <c r="C72" s="193" t="s">
        <v>828</v>
      </c>
      <c r="D72" s="193" t="s">
        <v>829</v>
      </c>
      <c r="E72" s="194">
        <v>1041.2</v>
      </c>
      <c r="F72" s="193" t="s">
        <v>318</v>
      </c>
      <c r="G72" s="193" t="str">
        <f t="shared" si="1"/>
        <v>12.7 mm đến 76.2 mm (hạt lớn)</v>
      </c>
      <c r="H72" s="193" t="s">
        <v>671</v>
      </c>
      <c r="I72" s="193" t="s">
        <v>649</v>
      </c>
      <c r="J72" s="193"/>
      <c r="K72" s="195" t="s">
        <v>99</v>
      </c>
      <c r="L72" s="195" t="s">
        <v>641</v>
      </c>
      <c r="M72" s="195">
        <v>2</v>
      </c>
    </row>
    <row r="73" spans="2:13" ht="15" customHeight="1" x14ac:dyDescent="0.35">
      <c r="B73" s="191">
        <v>70</v>
      </c>
      <c r="C73" s="193" t="s">
        <v>830</v>
      </c>
      <c r="D73" s="193" t="s">
        <v>831</v>
      </c>
      <c r="E73" s="194">
        <v>440.95</v>
      </c>
      <c r="F73" s="193" t="s">
        <v>366</v>
      </c>
      <c r="G73" s="193" t="str">
        <f t="shared" si="1"/>
        <v>≤ 3.35 mm (mịn)</v>
      </c>
      <c r="H73" s="193" t="s">
        <v>649</v>
      </c>
      <c r="I73" s="193" t="s">
        <v>650</v>
      </c>
      <c r="J73" s="193" t="s">
        <v>823</v>
      </c>
      <c r="K73" s="195" t="s">
        <v>99</v>
      </c>
      <c r="L73" s="195" t="s">
        <v>641</v>
      </c>
      <c r="M73" s="195">
        <v>0.8</v>
      </c>
    </row>
    <row r="74" spans="2:13" ht="15" customHeight="1" x14ac:dyDescent="0.35">
      <c r="B74" s="191">
        <v>71</v>
      </c>
      <c r="C74" s="193" t="s">
        <v>832</v>
      </c>
      <c r="D74" s="193" t="s">
        <v>833</v>
      </c>
      <c r="E74" s="197">
        <v>600.85</v>
      </c>
      <c r="F74" s="198" t="s">
        <v>638</v>
      </c>
      <c r="G74" s="193" t="str">
        <f t="shared" si="1"/>
        <v>≤ 0.149 mm (rất mịn)</v>
      </c>
      <c r="H74" s="193" t="s">
        <v>671</v>
      </c>
      <c r="I74" s="193" t="s">
        <v>640</v>
      </c>
      <c r="J74" s="193"/>
      <c r="K74" s="195" t="s">
        <v>99</v>
      </c>
      <c r="L74" s="195" t="s">
        <v>716</v>
      </c>
      <c r="M74" s="195">
        <v>1</v>
      </c>
    </row>
    <row r="75" spans="2:13" ht="15" customHeight="1" x14ac:dyDescent="0.35">
      <c r="B75" s="191">
        <v>72</v>
      </c>
      <c r="C75" s="193" t="s">
        <v>834</v>
      </c>
      <c r="D75" s="193" t="s">
        <v>835</v>
      </c>
      <c r="E75" s="194">
        <v>288.45</v>
      </c>
      <c r="F75" s="193" t="s">
        <v>366</v>
      </c>
      <c r="G75" s="193" t="str">
        <f t="shared" si="1"/>
        <v>≤ 3.35 mm (mịn)</v>
      </c>
      <c r="H75" s="193" t="s">
        <v>649</v>
      </c>
      <c r="I75" s="193" t="s">
        <v>649</v>
      </c>
      <c r="J75" s="193" t="s">
        <v>836</v>
      </c>
      <c r="K75" s="195" t="s">
        <v>91</v>
      </c>
      <c r="L75" s="195" t="s">
        <v>641</v>
      </c>
      <c r="M75" s="195">
        <v>0.5</v>
      </c>
    </row>
    <row r="76" spans="2:13" ht="15" customHeight="1" x14ac:dyDescent="0.35">
      <c r="B76" s="191">
        <v>73</v>
      </c>
      <c r="C76" s="193" t="s">
        <v>837</v>
      </c>
      <c r="D76" s="193" t="s">
        <v>838</v>
      </c>
      <c r="E76" s="197">
        <v>960.95</v>
      </c>
      <c r="F76" s="198" t="s">
        <v>638</v>
      </c>
      <c r="G76" s="193" t="str">
        <f t="shared" si="1"/>
        <v>≤ 0.149 mm (rất mịn)</v>
      </c>
      <c r="H76" s="193" t="s">
        <v>671</v>
      </c>
      <c r="I76" s="193" t="s">
        <v>762</v>
      </c>
      <c r="J76" s="193"/>
      <c r="K76" s="195" t="s">
        <v>99</v>
      </c>
      <c r="L76" s="195" t="s">
        <v>716</v>
      </c>
      <c r="M76" s="195">
        <v>2</v>
      </c>
    </row>
    <row r="77" spans="2:13" ht="15" customHeight="1" x14ac:dyDescent="0.35">
      <c r="B77" s="191">
        <v>74</v>
      </c>
      <c r="C77" s="193" t="s">
        <v>839</v>
      </c>
      <c r="D77" s="193" t="s">
        <v>840</v>
      </c>
      <c r="E77" s="194">
        <v>360.6</v>
      </c>
      <c r="F77" s="193" t="s">
        <v>366</v>
      </c>
      <c r="G77" s="193" t="str">
        <f t="shared" si="1"/>
        <v>≤ 3.35 mm (mịn)</v>
      </c>
      <c r="H77" s="193" t="s">
        <v>649</v>
      </c>
      <c r="I77" s="193" t="s">
        <v>649</v>
      </c>
      <c r="J77" s="193" t="s">
        <v>841</v>
      </c>
      <c r="K77" s="195" t="s">
        <v>91</v>
      </c>
      <c r="L77" s="195" t="s">
        <v>641</v>
      </c>
      <c r="M77" s="195">
        <v>0.6</v>
      </c>
    </row>
    <row r="78" spans="2:13" ht="15" customHeight="1" x14ac:dyDescent="0.35">
      <c r="B78" s="191">
        <v>75</v>
      </c>
      <c r="C78" s="193" t="s">
        <v>842</v>
      </c>
      <c r="D78" s="193" t="s">
        <v>843</v>
      </c>
      <c r="E78" s="194">
        <v>352.6</v>
      </c>
      <c r="F78" s="193" t="s">
        <v>648</v>
      </c>
      <c r="G78" s="193" t="str">
        <f t="shared" si="1"/>
        <v>3.35mm đến 12.7 mm (hạt nhỏ)</v>
      </c>
      <c r="H78" s="193" t="s">
        <v>644</v>
      </c>
      <c r="I78" s="193" t="s">
        <v>640</v>
      </c>
      <c r="J78" s="193"/>
      <c r="K78" s="195" t="s">
        <v>91</v>
      </c>
      <c r="L78" s="195" t="s">
        <v>641</v>
      </c>
      <c r="M78" s="195">
        <v>0.5</v>
      </c>
    </row>
    <row r="79" spans="2:13" ht="15" customHeight="1" x14ac:dyDescent="0.35">
      <c r="B79" s="191">
        <v>76</v>
      </c>
      <c r="C79" s="193" t="s">
        <v>844</v>
      </c>
      <c r="D79" s="193" t="s">
        <v>845</v>
      </c>
      <c r="E79" s="194">
        <v>921.5</v>
      </c>
      <c r="F79" s="193" t="s">
        <v>648</v>
      </c>
      <c r="G79" s="193" t="str">
        <f t="shared" si="1"/>
        <v>3.35mm đến 12.7 mm (hạt nhỏ)</v>
      </c>
      <c r="H79" s="193" t="s">
        <v>644</v>
      </c>
      <c r="I79" s="193" t="s">
        <v>640</v>
      </c>
      <c r="J79" s="193" t="s">
        <v>823</v>
      </c>
      <c r="K79" s="195" t="s">
        <v>93</v>
      </c>
      <c r="L79" s="195" t="s">
        <v>641</v>
      </c>
      <c r="M79" s="195">
        <v>0.8</v>
      </c>
    </row>
    <row r="80" spans="2:13" ht="15" customHeight="1" x14ac:dyDescent="0.35">
      <c r="B80" s="191">
        <v>77</v>
      </c>
      <c r="C80" s="193" t="s">
        <v>846</v>
      </c>
      <c r="D80" s="193" t="s">
        <v>847</v>
      </c>
      <c r="E80" s="197">
        <v>1761.9</v>
      </c>
      <c r="F80" s="193" t="s">
        <v>366</v>
      </c>
      <c r="G80" s="193" t="str">
        <f t="shared" si="1"/>
        <v>≤ 3.35 mm (mịn)</v>
      </c>
      <c r="H80" s="193" t="s">
        <v>649</v>
      </c>
      <c r="I80" s="193" t="s">
        <v>640</v>
      </c>
      <c r="J80" s="193"/>
      <c r="K80" s="195" t="s">
        <v>99</v>
      </c>
      <c r="L80" s="195">
        <v>15</v>
      </c>
      <c r="M80" s="195">
        <v>2.2000000000000002</v>
      </c>
    </row>
    <row r="81" spans="2:13" ht="15" customHeight="1" x14ac:dyDescent="0.35">
      <c r="B81" s="191">
        <v>78</v>
      </c>
      <c r="C81" s="193" t="s">
        <v>848</v>
      </c>
      <c r="D81" s="193" t="s">
        <v>849</v>
      </c>
      <c r="E81" s="194">
        <v>641.04999999999995</v>
      </c>
      <c r="F81" s="193" t="s">
        <v>366</v>
      </c>
      <c r="G81" s="193" t="str">
        <f t="shared" si="1"/>
        <v>≤ 3.35 mm (mịn)</v>
      </c>
      <c r="H81" s="193" t="s">
        <v>649</v>
      </c>
      <c r="I81" s="193" t="s">
        <v>640</v>
      </c>
      <c r="J81" s="193"/>
      <c r="K81" s="195" t="s">
        <v>99</v>
      </c>
      <c r="L81" s="195" t="s">
        <v>641</v>
      </c>
      <c r="M81" s="195">
        <v>2</v>
      </c>
    </row>
    <row r="82" spans="2:13" ht="15" customHeight="1" x14ac:dyDescent="0.35">
      <c r="B82" s="191">
        <v>79</v>
      </c>
      <c r="C82" s="193" t="s">
        <v>850</v>
      </c>
      <c r="D82" s="193" t="s">
        <v>851</v>
      </c>
      <c r="E82" s="194">
        <v>633.84999999999991</v>
      </c>
      <c r="F82" s="193" t="s">
        <v>366</v>
      </c>
      <c r="G82" s="193" t="str">
        <f t="shared" si="1"/>
        <v>≤ 3.35 mm (mịn)</v>
      </c>
      <c r="H82" s="193" t="s">
        <v>650</v>
      </c>
      <c r="I82" s="193" t="s">
        <v>650</v>
      </c>
      <c r="J82" s="193" t="s">
        <v>677</v>
      </c>
      <c r="K82" s="195" t="s">
        <v>91</v>
      </c>
      <c r="L82" s="195">
        <v>45</v>
      </c>
      <c r="M82" s="195">
        <v>0.4</v>
      </c>
    </row>
    <row r="83" spans="2:13" ht="15" customHeight="1" x14ac:dyDescent="0.35">
      <c r="B83" s="191">
        <v>80</v>
      </c>
      <c r="C83" s="193" t="s">
        <v>852</v>
      </c>
      <c r="D83" s="193" t="s">
        <v>853</v>
      </c>
      <c r="E83" s="197">
        <v>1281.8000000000002</v>
      </c>
      <c r="F83" s="193" t="s">
        <v>638</v>
      </c>
      <c r="G83" s="193" t="str">
        <f t="shared" si="1"/>
        <v>≤ 0.149 mm (rất mịn)</v>
      </c>
      <c r="H83" s="193" t="s">
        <v>639</v>
      </c>
      <c r="I83" s="193" t="s">
        <v>649</v>
      </c>
      <c r="J83" s="193"/>
      <c r="K83" s="195" t="s">
        <v>91</v>
      </c>
      <c r="L83" s="195" t="s">
        <v>641</v>
      </c>
      <c r="M83" s="195">
        <v>0.7</v>
      </c>
    </row>
    <row r="84" spans="2:13" ht="15" customHeight="1" x14ac:dyDescent="0.35">
      <c r="B84" s="191">
        <v>81</v>
      </c>
      <c r="C84" s="193" t="s">
        <v>854</v>
      </c>
      <c r="D84" s="193" t="s">
        <v>855</v>
      </c>
      <c r="E84" s="197">
        <v>1281.3499999999999</v>
      </c>
      <c r="F84" s="193" t="s">
        <v>318</v>
      </c>
      <c r="G84" s="193" t="str">
        <f t="shared" si="1"/>
        <v>12.7 mm đến 76.2 mm (hạt lớn)</v>
      </c>
      <c r="H84" s="193" t="s">
        <v>639</v>
      </c>
      <c r="I84" s="193" t="s">
        <v>650</v>
      </c>
      <c r="J84" s="193" t="s">
        <v>677</v>
      </c>
      <c r="K84" s="195" t="s">
        <v>99</v>
      </c>
      <c r="L84" s="195" t="s">
        <v>641</v>
      </c>
      <c r="M84" s="195">
        <v>2</v>
      </c>
    </row>
    <row r="85" spans="2:13" ht="15" customHeight="1" x14ac:dyDescent="0.35">
      <c r="B85" s="191">
        <v>82</v>
      </c>
      <c r="C85" s="193" t="s">
        <v>856</v>
      </c>
      <c r="D85" s="193" t="s">
        <v>857</v>
      </c>
      <c r="E85" s="194">
        <v>440.9</v>
      </c>
      <c r="F85" s="193" t="s">
        <v>318</v>
      </c>
      <c r="G85" s="193" t="str">
        <f t="shared" si="1"/>
        <v>12.7 mm đến 76.2 mm (hạt lớn)</v>
      </c>
      <c r="H85" s="193" t="s">
        <v>644</v>
      </c>
      <c r="I85" s="193" t="s">
        <v>640</v>
      </c>
      <c r="J85" s="193" t="s">
        <v>858</v>
      </c>
      <c r="K85" s="195" t="s">
        <v>93</v>
      </c>
      <c r="L85" s="195" t="s">
        <v>641</v>
      </c>
      <c r="M85" s="195">
        <v>0.6</v>
      </c>
    </row>
    <row r="86" spans="2:13" ht="15" customHeight="1" x14ac:dyDescent="0.35">
      <c r="B86" s="191">
        <v>83</v>
      </c>
      <c r="C86" s="193" t="s">
        <v>859</v>
      </c>
      <c r="D86" s="193" t="s">
        <v>860</v>
      </c>
      <c r="E86" s="194">
        <v>721.1</v>
      </c>
      <c r="F86" s="193" t="s">
        <v>638</v>
      </c>
      <c r="G86" s="193" t="str">
        <f t="shared" si="1"/>
        <v>≤ 0.149 mm (rất mịn)</v>
      </c>
      <c r="H86" s="193" t="s">
        <v>639</v>
      </c>
      <c r="I86" s="193" t="s">
        <v>640</v>
      </c>
      <c r="J86" s="193"/>
      <c r="K86" s="195" t="s">
        <v>91</v>
      </c>
      <c r="L86" s="195" t="s">
        <v>641</v>
      </c>
      <c r="M86" s="195">
        <v>1.6</v>
      </c>
    </row>
    <row r="87" spans="2:13" ht="15" customHeight="1" x14ac:dyDescent="0.35">
      <c r="B87" s="191">
        <v>84</v>
      </c>
      <c r="C87" s="193" t="s">
        <v>861</v>
      </c>
      <c r="D87" s="193" t="s">
        <v>862</v>
      </c>
      <c r="E87" s="197">
        <v>800.95</v>
      </c>
      <c r="F87" s="198" t="s">
        <v>318</v>
      </c>
      <c r="G87" s="193" t="str">
        <f t="shared" si="1"/>
        <v>12.7 mm đến 76.2 mm (hạt lớn)</v>
      </c>
      <c r="H87" s="193" t="s">
        <v>671</v>
      </c>
      <c r="I87" s="193" t="s">
        <v>640</v>
      </c>
      <c r="J87" s="193"/>
      <c r="K87" s="195" t="s">
        <v>99</v>
      </c>
      <c r="L87" s="195">
        <v>15</v>
      </c>
      <c r="M87" s="195">
        <v>3</v>
      </c>
    </row>
    <row r="88" spans="2:13" ht="15" customHeight="1" x14ac:dyDescent="0.35">
      <c r="B88" s="191">
        <v>85</v>
      </c>
      <c r="C88" s="193" t="s">
        <v>863</v>
      </c>
      <c r="D88" s="193" t="s">
        <v>864</v>
      </c>
      <c r="E88" s="194">
        <v>288.89999999999998</v>
      </c>
      <c r="F88" s="193" t="s">
        <v>366</v>
      </c>
      <c r="G88" s="193" t="str">
        <f t="shared" si="1"/>
        <v>≤ 3.35 mm (mịn)</v>
      </c>
      <c r="H88" s="193" t="s">
        <v>649</v>
      </c>
      <c r="I88" s="193" t="s">
        <v>649</v>
      </c>
      <c r="J88" s="193"/>
      <c r="K88" s="195" t="s">
        <v>99</v>
      </c>
      <c r="L88" s="195" t="s">
        <v>641</v>
      </c>
      <c r="M88" s="195">
        <v>1.6</v>
      </c>
    </row>
    <row r="89" spans="2:13" ht="15" customHeight="1" x14ac:dyDescent="0.35">
      <c r="B89" s="191">
        <v>86</v>
      </c>
      <c r="C89" s="193" t="s">
        <v>98</v>
      </c>
      <c r="D89" s="193" t="s">
        <v>97</v>
      </c>
      <c r="E89" s="194">
        <v>553.79999999999995</v>
      </c>
      <c r="F89" s="193" t="s">
        <v>648</v>
      </c>
      <c r="G89" s="193" t="str">
        <f t="shared" si="1"/>
        <v>3.35mm đến 12.7 mm (hạt nhỏ)</v>
      </c>
      <c r="H89" s="193" t="s">
        <v>644</v>
      </c>
      <c r="I89" s="193" t="s">
        <v>640</v>
      </c>
      <c r="J89" s="193"/>
      <c r="K89" s="195" t="s">
        <v>99</v>
      </c>
      <c r="L89" s="195" t="s">
        <v>641</v>
      </c>
      <c r="M89" s="195">
        <v>0.7</v>
      </c>
    </row>
    <row r="90" spans="2:13" ht="15" customHeight="1" x14ac:dyDescent="0.35">
      <c r="B90" s="191">
        <v>87</v>
      </c>
      <c r="C90" s="193" t="s">
        <v>865</v>
      </c>
      <c r="D90" s="193" t="s">
        <v>866</v>
      </c>
      <c r="E90" s="197">
        <v>2641.9</v>
      </c>
      <c r="F90" s="193" t="s">
        <v>648</v>
      </c>
      <c r="G90" s="193" t="str">
        <f t="shared" si="1"/>
        <v>3.35mm đến 12.7 mm (hạt nhỏ)</v>
      </c>
      <c r="H90" s="193" t="s">
        <v>644</v>
      </c>
      <c r="I90" s="193" t="s">
        <v>640</v>
      </c>
      <c r="J90" s="193"/>
      <c r="K90" s="195" t="s">
        <v>99</v>
      </c>
      <c r="L90" s="195" t="s">
        <v>641</v>
      </c>
      <c r="M90" s="195">
        <v>4</v>
      </c>
    </row>
    <row r="91" spans="2:13" ht="15" customHeight="1" x14ac:dyDescent="0.35">
      <c r="B91" s="191">
        <v>88</v>
      </c>
      <c r="C91" s="193" t="s">
        <v>867</v>
      </c>
      <c r="D91" s="193" t="s">
        <v>868</v>
      </c>
      <c r="E91" s="197">
        <v>704.8</v>
      </c>
      <c r="F91" s="198" t="s">
        <v>366</v>
      </c>
      <c r="G91" s="193" t="str">
        <f t="shared" si="1"/>
        <v>≤ 3.35 mm (mịn)</v>
      </c>
      <c r="H91" s="193" t="s">
        <v>649</v>
      </c>
      <c r="I91" s="193" t="s">
        <v>649</v>
      </c>
      <c r="J91" s="193" t="s">
        <v>869</v>
      </c>
      <c r="K91" s="195" t="s">
        <v>99</v>
      </c>
      <c r="L91" s="195" t="s">
        <v>641</v>
      </c>
      <c r="M91" s="195">
        <v>1.8</v>
      </c>
    </row>
    <row r="92" spans="2:13" ht="15" customHeight="1" x14ac:dyDescent="0.35">
      <c r="B92" s="191">
        <v>89</v>
      </c>
      <c r="C92" s="193" t="s">
        <v>870</v>
      </c>
      <c r="D92" s="193" t="s">
        <v>871</v>
      </c>
      <c r="E92" s="194">
        <v>376.9</v>
      </c>
      <c r="F92" s="193" t="s">
        <v>648</v>
      </c>
      <c r="G92" s="193" t="str">
        <f t="shared" si="1"/>
        <v>3.35mm đến 12.7 mm (hạt nhỏ)</v>
      </c>
      <c r="H92" s="193" t="s">
        <v>644</v>
      </c>
      <c r="I92" s="193" t="s">
        <v>640</v>
      </c>
      <c r="J92" s="193" t="s">
        <v>872</v>
      </c>
      <c r="K92" s="195" t="s">
        <v>93</v>
      </c>
      <c r="L92" s="195" t="s">
        <v>641</v>
      </c>
      <c r="M92" s="195">
        <v>1.5</v>
      </c>
    </row>
    <row r="93" spans="2:13" ht="15" customHeight="1" x14ac:dyDescent="0.35">
      <c r="B93" s="191">
        <v>90</v>
      </c>
      <c r="C93" s="193" t="s">
        <v>109</v>
      </c>
      <c r="D93" s="193" t="s">
        <v>873</v>
      </c>
      <c r="E93" s="197">
        <v>1361.75</v>
      </c>
      <c r="F93" s="193" t="s">
        <v>318</v>
      </c>
      <c r="G93" s="193" t="str">
        <f t="shared" si="1"/>
        <v>12.7 mm đến 76.2 mm (hạt lớn)</v>
      </c>
      <c r="H93" s="193" t="s">
        <v>644</v>
      </c>
      <c r="I93" s="193" t="s">
        <v>640</v>
      </c>
      <c r="J93" s="193"/>
      <c r="K93" s="195" t="s">
        <v>99</v>
      </c>
      <c r="L93" s="195" t="s">
        <v>716</v>
      </c>
      <c r="M93" s="195">
        <v>1.8</v>
      </c>
    </row>
    <row r="94" spans="2:13" ht="15" customHeight="1" x14ac:dyDescent="0.35">
      <c r="B94" s="191">
        <v>91</v>
      </c>
      <c r="C94" s="193" t="s">
        <v>874</v>
      </c>
      <c r="D94" s="193" t="s">
        <v>875</v>
      </c>
      <c r="E94" s="197">
        <v>1064.5999999999999</v>
      </c>
      <c r="F94" s="198" t="s">
        <v>366</v>
      </c>
      <c r="G94" s="193" t="str">
        <f t="shared" si="1"/>
        <v>≤ 3.35 mm (mịn)</v>
      </c>
      <c r="H94" s="193" t="s">
        <v>649</v>
      </c>
      <c r="I94" s="193" t="s">
        <v>649</v>
      </c>
      <c r="J94" s="193" t="s">
        <v>876</v>
      </c>
      <c r="K94" s="195" t="s">
        <v>99</v>
      </c>
      <c r="L94" s="195" t="s">
        <v>641</v>
      </c>
      <c r="M94" s="195">
        <v>3</v>
      </c>
    </row>
    <row r="95" spans="2:13" ht="15" customHeight="1" x14ac:dyDescent="0.35">
      <c r="B95" s="191">
        <v>92</v>
      </c>
      <c r="C95" s="193" t="s">
        <v>877</v>
      </c>
      <c r="D95" s="193" t="s">
        <v>878</v>
      </c>
      <c r="E95" s="197">
        <v>752.6</v>
      </c>
      <c r="F95" s="198" t="s">
        <v>638</v>
      </c>
      <c r="G95" s="193" t="str">
        <f t="shared" si="1"/>
        <v>≤ 0.149 mm (rất mịn)</v>
      </c>
      <c r="H95" s="193" t="s">
        <v>671</v>
      </c>
      <c r="I95" s="193" t="s">
        <v>649</v>
      </c>
      <c r="J95" s="193" t="s">
        <v>684</v>
      </c>
      <c r="K95" s="195" t="s">
        <v>99</v>
      </c>
      <c r="L95" s="195" t="s">
        <v>716</v>
      </c>
      <c r="M95" s="195">
        <v>1.4</v>
      </c>
    </row>
    <row r="96" spans="2:13" ht="15" customHeight="1" x14ac:dyDescent="0.35">
      <c r="B96" s="191">
        <v>93</v>
      </c>
      <c r="C96" s="193" t="s">
        <v>879</v>
      </c>
      <c r="D96" s="193" t="s">
        <v>880</v>
      </c>
      <c r="E96" s="194">
        <v>1081.4000000000001</v>
      </c>
      <c r="F96" s="193" t="s">
        <v>638</v>
      </c>
      <c r="G96" s="193" t="str">
        <f t="shared" si="1"/>
        <v>≤ 0.149 mm (rất mịn)</v>
      </c>
      <c r="H96" s="193" t="s">
        <v>881</v>
      </c>
      <c r="I96" s="193" t="s">
        <v>649</v>
      </c>
      <c r="J96" s="193" t="s">
        <v>684</v>
      </c>
      <c r="K96" s="195" t="s">
        <v>99</v>
      </c>
      <c r="L96" s="195" t="s">
        <v>716</v>
      </c>
      <c r="M96" s="195">
        <v>1.4</v>
      </c>
    </row>
    <row r="97" spans="2:13" ht="15" customHeight="1" x14ac:dyDescent="0.35">
      <c r="B97" s="191">
        <v>94</v>
      </c>
      <c r="C97" s="193" t="s">
        <v>882</v>
      </c>
      <c r="D97" s="193" t="s">
        <v>883</v>
      </c>
      <c r="E97" s="197">
        <v>1361.75</v>
      </c>
      <c r="F97" s="193" t="s">
        <v>318</v>
      </c>
      <c r="G97" s="193" t="str">
        <f t="shared" si="1"/>
        <v>12.7 mm đến 76.2 mm (hạt lớn)</v>
      </c>
      <c r="H97" s="193" t="s">
        <v>639</v>
      </c>
      <c r="I97" s="193" t="s">
        <v>650</v>
      </c>
      <c r="J97" s="193"/>
      <c r="K97" s="195" t="s">
        <v>99</v>
      </c>
      <c r="L97" s="195" t="s">
        <v>641</v>
      </c>
      <c r="M97" s="195">
        <v>1.9</v>
      </c>
    </row>
    <row r="98" spans="2:13" ht="15" customHeight="1" x14ac:dyDescent="0.35">
      <c r="B98" s="191">
        <v>95</v>
      </c>
      <c r="C98" s="193" t="s">
        <v>884</v>
      </c>
      <c r="D98" s="193" t="s">
        <v>885</v>
      </c>
      <c r="E98" s="197">
        <v>1137.5999999999999</v>
      </c>
      <c r="F98" s="193" t="s">
        <v>638</v>
      </c>
      <c r="G98" s="193" t="str">
        <f t="shared" si="1"/>
        <v>≤ 0.149 mm (rất mịn)</v>
      </c>
      <c r="H98" s="193" t="s">
        <v>639</v>
      </c>
      <c r="I98" s="193" t="s">
        <v>650</v>
      </c>
      <c r="J98" s="193" t="s">
        <v>797</v>
      </c>
      <c r="K98" s="195" t="s">
        <v>99</v>
      </c>
      <c r="L98" s="195">
        <v>45</v>
      </c>
      <c r="M98" s="195">
        <v>1.4</v>
      </c>
    </row>
    <row r="99" spans="2:13" ht="15" customHeight="1" x14ac:dyDescent="0.35">
      <c r="B99" s="191">
        <v>96</v>
      </c>
      <c r="C99" s="193" t="s">
        <v>886</v>
      </c>
      <c r="D99" s="193" t="s">
        <v>887</v>
      </c>
      <c r="E99" s="194">
        <v>368.75</v>
      </c>
      <c r="F99" s="193" t="s">
        <v>638</v>
      </c>
      <c r="G99" s="193" t="str">
        <f t="shared" si="1"/>
        <v>≤ 0.149 mm (rất mịn)</v>
      </c>
      <c r="H99" s="193" t="s">
        <v>639</v>
      </c>
      <c r="I99" s="193" t="s">
        <v>640</v>
      </c>
      <c r="J99" s="193"/>
      <c r="K99" s="195" t="s">
        <v>99</v>
      </c>
      <c r="L99" s="195" t="s">
        <v>641</v>
      </c>
      <c r="M99" s="195">
        <v>1.2</v>
      </c>
    </row>
    <row r="100" spans="2:13" ht="15" customHeight="1" x14ac:dyDescent="0.35">
      <c r="B100" s="191">
        <v>97</v>
      </c>
      <c r="C100" s="193" t="s">
        <v>888</v>
      </c>
      <c r="D100" s="193" t="s">
        <v>889</v>
      </c>
      <c r="E100" s="194">
        <v>368.75</v>
      </c>
      <c r="F100" s="193" t="s">
        <v>318</v>
      </c>
      <c r="G100" s="193" t="str">
        <f t="shared" si="1"/>
        <v>12.7 mm đến 76.2 mm (hạt lớn)</v>
      </c>
      <c r="H100" s="193" t="s">
        <v>644</v>
      </c>
      <c r="I100" s="193" t="s">
        <v>640</v>
      </c>
      <c r="J100" s="193" t="s">
        <v>876</v>
      </c>
      <c r="K100" s="195" t="s">
        <v>99</v>
      </c>
      <c r="L100" s="195" t="s">
        <v>641</v>
      </c>
      <c r="M100" s="195">
        <v>1.4</v>
      </c>
    </row>
    <row r="101" spans="2:13" ht="15" customHeight="1" x14ac:dyDescent="0.35">
      <c r="B101" s="191">
        <v>98</v>
      </c>
      <c r="C101" s="193" t="s">
        <v>890</v>
      </c>
      <c r="D101" s="193" t="s">
        <v>891</v>
      </c>
      <c r="E101" s="194">
        <v>681.05</v>
      </c>
      <c r="F101" s="193" t="s">
        <v>318</v>
      </c>
      <c r="G101" s="193" t="str">
        <f t="shared" si="1"/>
        <v>12.7 mm đến 76.2 mm (hạt lớn)</v>
      </c>
      <c r="H101" s="193" t="s">
        <v>639</v>
      </c>
      <c r="I101" s="193" t="s">
        <v>650</v>
      </c>
      <c r="J101" s="193"/>
      <c r="K101" s="195" t="s">
        <v>72</v>
      </c>
      <c r="L101" s="195" t="s">
        <v>641</v>
      </c>
      <c r="M101" s="195">
        <v>1.5</v>
      </c>
    </row>
    <row r="102" spans="2:13" ht="15" customHeight="1" x14ac:dyDescent="0.35">
      <c r="B102" s="191">
        <v>99</v>
      </c>
      <c r="C102" s="193" t="s">
        <v>892</v>
      </c>
      <c r="D102" s="193" t="s">
        <v>893</v>
      </c>
      <c r="E102" s="197">
        <v>2121.8000000000002</v>
      </c>
      <c r="F102" s="193" t="s">
        <v>318</v>
      </c>
      <c r="G102" s="193" t="str">
        <f t="shared" si="1"/>
        <v>12.7 mm đến 76.2 mm (hạt lớn)</v>
      </c>
      <c r="H102" s="193" t="s">
        <v>644</v>
      </c>
      <c r="I102" s="193" t="s">
        <v>640</v>
      </c>
      <c r="J102" s="193"/>
      <c r="K102" s="195" t="s">
        <v>99</v>
      </c>
      <c r="L102" s="195" t="s">
        <v>716</v>
      </c>
      <c r="M102" s="195">
        <v>2.5</v>
      </c>
    </row>
    <row r="103" spans="2:13" ht="15" customHeight="1" x14ac:dyDescent="0.35">
      <c r="B103" s="191">
        <v>100</v>
      </c>
      <c r="C103" s="193" t="s">
        <v>894</v>
      </c>
      <c r="D103" s="193" t="s">
        <v>895</v>
      </c>
      <c r="E103" s="194">
        <v>456.75</v>
      </c>
      <c r="F103" s="193" t="s">
        <v>318</v>
      </c>
      <c r="G103" s="193" t="str">
        <f t="shared" si="1"/>
        <v>12.7 mm đến 76.2 mm (hạt lớn)</v>
      </c>
      <c r="H103" s="193" t="s">
        <v>644</v>
      </c>
      <c r="I103" s="193" t="s">
        <v>640</v>
      </c>
      <c r="J103" s="193" t="s">
        <v>896</v>
      </c>
      <c r="K103" s="195" t="s">
        <v>99</v>
      </c>
      <c r="L103" s="195" t="s">
        <v>716</v>
      </c>
      <c r="M103" s="195">
        <v>1.9</v>
      </c>
    </row>
    <row r="104" spans="2:13" ht="15" customHeight="1" x14ac:dyDescent="0.35">
      <c r="B104" s="191">
        <v>101</v>
      </c>
      <c r="C104" s="193" t="s">
        <v>112</v>
      </c>
      <c r="D104" s="193" t="s">
        <v>897</v>
      </c>
      <c r="E104" s="194">
        <v>320.5</v>
      </c>
      <c r="F104" s="193" t="s">
        <v>318</v>
      </c>
      <c r="G104" s="193" t="str">
        <f t="shared" si="1"/>
        <v>12.7 mm đến 76.2 mm (hạt lớn)</v>
      </c>
      <c r="H104" s="193" t="s">
        <v>644</v>
      </c>
      <c r="I104" s="193" t="s">
        <v>640</v>
      </c>
      <c r="J104" s="193" t="s">
        <v>896</v>
      </c>
      <c r="K104" s="195" t="s">
        <v>99</v>
      </c>
      <c r="L104" s="195" t="s">
        <v>716</v>
      </c>
      <c r="M104" s="195">
        <v>1.8</v>
      </c>
    </row>
    <row r="105" spans="2:13" ht="15" customHeight="1" x14ac:dyDescent="0.35">
      <c r="B105" s="191">
        <v>102</v>
      </c>
      <c r="C105" s="193" t="s">
        <v>898</v>
      </c>
      <c r="D105" s="193" t="s">
        <v>899</v>
      </c>
      <c r="E105" s="194">
        <v>1121.25</v>
      </c>
      <c r="F105" s="193" t="s">
        <v>638</v>
      </c>
      <c r="G105" s="193" t="str">
        <f t="shared" si="1"/>
        <v>≤ 0.149 mm (rất mịn)</v>
      </c>
      <c r="H105" s="193" t="s">
        <v>639</v>
      </c>
      <c r="I105" s="193" t="s">
        <v>649</v>
      </c>
      <c r="J105" s="193" t="s">
        <v>876</v>
      </c>
      <c r="K105" s="195" t="s">
        <v>91</v>
      </c>
      <c r="L105" s="195" t="s">
        <v>641</v>
      </c>
      <c r="M105" s="195">
        <v>1.5</v>
      </c>
    </row>
    <row r="106" spans="2:13" ht="15" customHeight="1" x14ac:dyDescent="0.35">
      <c r="B106" s="191">
        <v>103</v>
      </c>
      <c r="C106" s="193" t="s">
        <v>900</v>
      </c>
      <c r="D106" s="193" t="s">
        <v>901</v>
      </c>
      <c r="E106" s="197">
        <v>1441.65</v>
      </c>
      <c r="F106" s="193" t="s">
        <v>366</v>
      </c>
      <c r="G106" s="193" t="str">
        <f t="shared" si="1"/>
        <v>≤ 3.35 mm (mịn)</v>
      </c>
      <c r="H106" s="193" t="s">
        <v>644</v>
      </c>
      <c r="I106" s="193" t="s">
        <v>640</v>
      </c>
      <c r="J106" s="193"/>
      <c r="K106" s="195" t="s">
        <v>99</v>
      </c>
      <c r="L106" s="195" t="s">
        <v>716</v>
      </c>
      <c r="M106" s="195">
        <v>2.4</v>
      </c>
    </row>
    <row r="107" spans="2:13" ht="15" customHeight="1" x14ac:dyDescent="0.35">
      <c r="B107" s="191">
        <v>104</v>
      </c>
      <c r="C107" s="193" t="s">
        <v>902</v>
      </c>
      <c r="D107" s="193" t="s">
        <v>903</v>
      </c>
      <c r="E107" s="197">
        <v>1761.9</v>
      </c>
      <c r="F107" s="193" t="s">
        <v>648</v>
      </c>
      <c r="G107" s="193" t="str">
        <f t="shared" si="1"/>
        <v>3.35mm đến 12.7 mm (hạt nhỏ)</v>
      </c>
      <c r="H107" s="193" t="s">
        <v>644</v>
      </c>
      <c r="I107" s="193" t="s">
        <v>640</v>
      </c>
      <c r="J107" s="191"/>
      <c r="K107" s="195" t="s">
        <v>99</v>
      </c>
      <c r="L107" s="195" t="s">
        <v>716</v>
      </c>
      <c r="M107" s="195">
        <v>2</v>
      </c>
    </row>
    <row r="108" spans="2:13" ht="15" customHeight="1" x14ac:dyDescent="0.35">
      <c r="B108" s="191">
        <v>105</v>
      </c>
      <c r="C108" s="193" t="s">
        <v>115</v>
      </c>
      <c r="D108" s="193" t="s">
        <v>904</v>
      </c>
      <c r="E108" s="194">
        <v>1081.3</v>
      </c>
      <c r="F108" s="193" t="s">
        <v>318</v>
      </c>
      <c r="G108" s="193" t="str">
        <f t="shared" si="1"/>
        <v>12.7 mm đến 76.2 mm (hạt lớn)</v>
      </c>
      <c r="H108" s="193" t="s">
        <v>644</v>
      </c>
      <c r="I108" s="193" t="s">
        <v>649</v>
      </c>
      <c r="J108" s="193"/>
      <c r="K108" s="195" t="s">
        <v>99</v>
      </c>
      <c r="L108" s="195" t="s">
        <v>641</v>
      </c>
      <c r="M108" s="195">
        <v>1.8</v>
      </c>
    </row>
    <row r="109" spans="2:13" ht="15" customHeight="1" x14ac:dyDescent="0.35">
      <c r="B109" s="191">
        <v>106</v>
      </c>
      <c r="C109" s="193" t="s">
        <v>905</v>
      </c>
      <c r="D109" s="193" t="s">
        <v>906</v>
      </c>
      <c r="E109" s="194">
        <v>745.45</v>
      </c>
      <c r="F109" s="193" t="s">
        <v>366</v>
      </c>
      <c r="G109" s="193" t="str">
        <f t="shared" si="1"/>
        <v>≤ 3.35 mm (mịn)</v>
      </c>
      <c r="H109" s="193" t="s">
        <v>639</v>
      </c>
      <c r="I109" s="193" t="s">
        <v>650</v>
      </c>
      <c r="J109" s="193" t="s">
        <v>907</v>
      </c>
      <c r="K109" s="195" t="s">
        <v>91</v>
      </c>
      <c r="L109" s="195">
        <v>45</v>
      </c>
      <c r="M109" s="195">
        <v>0.4</v>
      </c>
    </row>
    <row r="110" spans="2:13" ht="15" customHeight="1" x14ac:dyDescent="0.35">
      <c r="B110" s="191">
        <v>107</v>
      </c>
      <c r="C110" s="193" t="s">
        <v>908</v>
      </c>
      <c r="D110" s="193" t="s">
        <v>909</v>
      </c>
      <c r="E110" s="194">
        <v>929.15000000000009</v>
      </c>
      <c r="F110" s="193" t="s">
        <v>366</v>
      </c>
      <c r="G110" s="193" t="str">
        <f t="shared" si="1"/>
        <v>≤ 3.35 mm (mịn)</v>
      </c>
      <c r="H110" s="193" t="s">
        <v>644</v>
      </c>
      <c r="I110" s="193" t="s">
        <v>649</v>
      </c>
      <c r="J110" s="193" t="s">
        <v>910</v>
      </c>
      <c r="K110" s="195" t="s">
        <v>93</v>
      </c>
      <c r="L110" s="195" t="s">
        <v>641</v>
      </c>
      <c r="M110" s="195">
        <v>1</v>
      </c>
    </row>
    <row r="111" spans="2:13" ht="15" customHeight="1" x14ac:dyDescent="0.35">
      <c r="B111" s="191">
        <v>108</v>
      </c>
      <c r="C111" s="193" t="s">
        <v>911</v>
      </c>
      <c r="D111" s="193" t="s">
        <v>912</v>
      </c>
      <c r="E111" s="194">
        <v>881.1</v>
      </c>
      <c r="F111" s="193" t="s">
        <v>648</v>
      </c>
      <c r="G111" s="193" t="str">
        <f t="shared" si="1"/>
        <v>3.35mm đến 12.7 mm (hạt nhỏ)</v>
      </c>
      <c r="H111" s="193" t="s">
        <v>881</v>
      </c>
      <c r="I111" s="193" t="s">
        <v>650</v>
      </c>
      <c r="J111" s="193"/>
      <c r="K111" s="195" t="s">
        <v>93</v>
      </c>
      <c r="L111" s="195">
        <v>45</v>
      </c>
      <c r="M111" s="195">
        <v>1</v>
      </c>
    </row>
    <row r="112" spans="2:13" ht="15" customHeight="1" x14ac:dyDescent="0.35">
      <c r="B112" s="191">
        <v>109</v>
      </c>
      <c r="C112" s="193" t="s">
        <v>913</v>
      </c>
      <c r="D112" s="193" t="s">
        <v>914</v>
      </c>
      <c r="E112" s="194">
        <v>801.05</v>
      </c>
      <c r="F112" s="193" t="s">
        <v>318</v>
      </c>
      <c r="G112" s="193" t="str">
        <f t="shared" si="1"/>
        <v>12.7 mm đến 76.2 mm (hạt lớn)</v>
      </c>
      <c r="H112" s="193" t="s">
        <v>644</v>
      </c>
      <c r="I112" s="193" t="s">
        <v>649</v>
      </c>
      <c r="J112" s="193" t="s">
        <v>915</v>
      </c>
      <c r="K112" s="195" t="s">
        <v>93</v>
      </c>
      <c r="L112" s="195" t="s">
        <v>641</v>
      </c>
      <c r="M112" s="195">
        <v>0.9</v>
      </c>
    </row>
    <row r="113" spans="2:13" ht="15" customHeight="1" x14ac:dyDescent="0.35">
      <c r="B113" s="191">
        <v>110</v>
      </c>
      <c r="C113" s="193" t="s">
        <v>916</v>
      </c>
      <c r="D113" s="193" t="s">
        <v>917</v>
      </c>
      <c r="E113" s="194">
        <v>761.3</v>
      </c>
      <c r="F113" s="193" t="s">
        <v>318</v>
      </c>
      <c r="G113" s="193" t="str">
        <f t="shared" si="1"/>
        <v>12.7 mm đến 76.2 mm (hạt lớn)</v>
      </c>
      <c r="H113" s="193" t="s">
        <v>644</v>
      </c>
      <c r="I113" s="193" t="s">
        <v>650</v>
      </c>
      <c r="J113" s="193" t="s">
        <v>876</v>
      </c>
      <c r="K113" s="195" t="s">
        <v>93</v>
      </c>
      <c r="L113" s="195" t="s">
        <v>641</v>
      </c>
      <c r="M113" s="195">
        <v>1</v>
      </c>
    </row>
    <row r="114" spans="2:13" ht="15" customHeight="1" x14ac:dyDescent="0.35">
      <c r="B114" s="191">
        <v>111</v>
      </c>
      <c r="C114" s="193" t="s">
        <v>918</v>
      </c>
      <c r="D114" s="193" t="s">
        <v>919</v>
      </c>
      <c r="E114" s="194">
        <v>744.85</v>
      </c>
      <c r="F114" s="193" t="s">
        <v>648</v>
      </c>
      <c r="G114" s="193" t="str">
        <f t="shared" si="1"/>
        <v>3.35mm đến 12.7 mm (hạt nhỏ)</v>
      </c>
      <c r="H114" s="193" t="s">
        <v>644</v>
      </c>
      <c r="I114" s="193" t="s">
        <v>677</v>
      </c>
      <c r="J114" s="193"/>
      <c r="K114" s="195" t="s">
        <v>93</v>
      </c>
      <c r="L114" s="195" t="s">
        <v>641</v>
      </c>
      <c r="M114" s="195">
        <v>0.9</v>
      </c>
    </row>
    <row r="115" spans="2:13" ht="15" customHeight="1" x14ac:dyDescent="0.35">
      <c r="B115" s="191">
        <v>112</v>
      </c>
      <c r="C115" s="193" t="s">
        <v>920</v>
      </c>
      <c r="D115" s="193" t="s">
        <v>921</v>
      </c>
      <c r="E115" s="194">
        <v>657.45</v>
      </c>
      <c r="F115" s="193" t="s">
        <v>318</v>
      </c>
      <c r="G115" s="193" t="str">
        <f t="shared" si="1"/>
        <v>12.7 mm đến 76.2 mm (hạt lớn)</v>
      </c>
      <c r="H115" s="193" t="s">
        <v>644</v>
      </c>
      <c r="I115" s="193" t="s">
        <v>677</v>
      </c>
      <c r="J115" s="193"/>
      <c r="K115" s="195" t="s">
        <v>99</v>
      </c>
      <c r="L115" s="195" t="s">
        <v>641</v>
      </c>
      <c r="M115" s="195">
        <v>1</v>
      </c>
    </row>
    <row r="116" spans="2:13" ht="15" customHeight="1" x14ac:dyDescent="0.35">
      <c r="B116" s="191">
        <v>113</v>
      </c>
      <c r="C116" s="193" t="s">
        <v>922</v>
      </c>
      <c r="D116" s="193" t="s">
        <v>923</v>
      </c>
      <c r="E116" s="194">
        <v>601.04999999999995</v>
      </c>
      <c r="F116" s="193" t="s">
        <v>648</v>
      </c>
      <c r="G116" s="193" t="str">
        <f t="shared" si="1"/>
        <v>3.35mm đến 12.7 mm (hạt nhỏ)</v>
      </c>
      <c r="H116" s="193" t="s">
        <v>881</v>
      </c>
      <c r="I116" s="193" t="s">
        <v>650</v>
      </c>
      <c r="J116" s="193" t="s">
        <v>876</v>
      </c>
      <c r="K116" s="195" t="s">
        <v>93</v>
      </c>
      <c r="L116" s="195">
        <v>45</v>
      </c>
      <c r="M116" s="195">
        <v>0.5</v>
      </c>
    </row>
    <row r="117" spans="2:13" ht="15" customHeight="1" x14ac:dyDescent="0.35">
      <c r="B117" s="191">
        <v>114</v>
      </c>
      <c r="C117" s="193" t="s">
        <v>924</v>
      </c>
      <c r="D117" s="193" t="s">
        <v>925</v>
      </c>
      <c r="E117" s="194">
        <v>280.55</v>
      </c>
      <c r="F117" s="193" t="s">
        <v>648</v>
      </c>
      <c r="G117" s="193" t="str">
        <f t="shared" si="1"/>
        <v>3.35mm đến 12.7 mm (hạt nhỏ)</v>
      </c>
      <c r="H117" s="193" t="s">
        <v>881</v>
      </c>
      <c r="I117" s="193" t="s">
        <v>650</v>
      </c>
      <c r="J117" s="193"/>
      <c r="K117" s="195" t="s">
        <v>99</v>
      </c>
      <c r="L117" s="195">
        <v>45</v>
      </c>
      <c r="M117" s="195">
        <v>0.5</v>
      </c>
    </row>
    <row r="118" spans="2:13" ht="15" customHeight="1" x14ac:dyDescent="0.35">
      <c r="B118" s="191">
        <v>115</v>
      </c>
      <c r="C118" s="193" t="s">
        <v>926</v>
      </c>
      <c r="D118" s="193" t="s">
        <v>927</v>
      </c>
      <c r="E118" s="194">
        <v>521.04999999999995</v>
      </c>
      <c r="F118" s="193" t="s">
        <v>638</v>
      </c>
      <c r="G118" s="193" t="str">
        <f t="shared" si="1"/>
        <v>≤ 0.149 mm (rất mịn)</v>
      </c>
      <c r="H118" s="193" t="s">
        <v>644</v>
      </c>
      <c r="I118" s="193" t="s">
        <v>649</v>
      </c>
      <c r="J118" s="193" t="s">
        <v>910</v>
      </c>
      <c r="K118" s="195" t="s">
        <v>72</v>
      </c>
      <c r="L118" s="195" t="s">
        <v>641</v>
      </c>
      <c r="M118" s="195">
        <v>0.9</v>
      </c>
    </row>
    <row r="119" spans="2:13" ht="15" customHeight="1" x14ac:dyDescent="0.35">
      <c r="B119" s="191">
        <v>116</v>
      </c>
      <c r="C119" s="193" t="s">
        <v>928</v>
      </c>
      <c r="D119" s="193" t="s">
        <v>929</v>
      </c>
      <c r="E119" s="194">
        <v>336.3</v>
      </c>
      <c r="F119" s="193" t="s">
        <v>676</v>
      </c>
      <c r="G119" s="193" t="str">
        <f t="shared" si="1"/>
        <v>Không đều - dạng sợi, xơ, phiến, trụ, miếng,...</v>
      </c>
      <c r="H119" s="193" t="s">
        <v>644</v>
      </c>
      <c r="I119" s="193"/>
      <c r="J119" s="193"/>
      <c r="K119" s="195" t="s">
        <v>72</v>
      </c>
      <c r="L119" s="195" t="s">
        <v>641</v>
      </c>
      <c r="M119" s="195">
        <v>1.5</v>
      </c>
    </row>
    <row r="120" spans="2:13" ht="15" customHeight="1" x14ac:dyDescent="0.35">
      <c r="B120" s="191">
        <v>117</v>
      </c>
      <c r="C120" s="193" t="s">
        <v>930</v>
      </c>
      <c r="D120" s="193" t="s">
        <v>931</v>
      </c>
      <c r="E120" s="194">
        <v>160.15</v>
      </c>
      <c r="F120" s="193" t="s">
        <v>366</v>
      </c>
      <c r="G120" s="193" t="str">
        <f t="shared" si="1"/>
        <v>≤ 3.35 mm (mịn)</v>
      </c>
      <c r="H120" s="193" t="s">
        <v>881</v>
      </c>
      <c r="I120" s="193" t="s">
        <v>650</v>
      </c>
      <c r="J120" s="193" t="s">
        <v>932</v>
      </c>
      <c r="K120" s="195" t="s">
        <v>93</v>
      </c>
      <c r="L120" s="195">
        <v>45</v>
      </c>
      <c r="M120" s="195">
        <v>1</v>
      </c>
    </row>
    <row r="121" spans="2:13" ht="15" customHeight="1" x14ac:dyDescent="0.35">
      <c r="B121" s="191">
        <v>118</v>
      </c>
      <c r="C121" s="193" t="s">
        <v>933</v>
      </c>
      <c r="D121" s="193" t="s">
        <v>102</v>
      </c>
      <c r="E121" s="194">
        <v>456.35</v>
      </c>
      <c r="F121" s="193" t="s">
        <v>648</v>
      </c>
      <c r="G121" s="193" t="str">
        <f t="shared" si="1"/>
        <v>3.35mm đến 12.7 mm (hạt nhỏ)</v>
      </c>
      <c r="H121" s="193" t="s">
        <v>881</v>
      </c>
      <c r="I121" s="193" t="s">
        <v>650</v>
      </c>
      <c r="J121" s="193" t="s">
        <v>934</v>
      </c>
      <c r="K121" s="195" t="s">
        <v>93</v>
      </c>
      <c r="L121" s="195">
        <v>45</v>
      </c>
      <c r="M121" s="195">
        <v>0.5</v>
      </c>
    </row>
    <row r="122" spans="2:13" ht="15" customHeight="1" x14ac:dyDescent="0.35">
      <c r="B122" s="191">
        <v>119</v>
      </c>
      <c r="C122" s="193" t="s">
        <v>935</v>
      </c>
      <c r="D122" s="193" t="s">
        <v>936</v>
      </c>
      <c r="E122" s="194">
        <v>200.15</v>
      </c>
      <c r="F122" s="193" t="s">
        <v>695</v>
      </c>
      <c r="G122" s="193" t="str">
        <f t="shared" si="1"/>
        <v>≤ 0.400 mm (rất mịn)</v>
      </c>
      <c r="H122" s="193" t="s">
        <v>937</v>
      </c>
      <c r="I122" s="193" t="s">
        <v>649</v>
      </c>
      <c r="J122" s="193" t="s">
        <v>876</v>
      </c>
      <c r="K122" s="195" t="s">
        <v>93</v>
      </c>
      <c r="L122" s="195" t="s">
        <v>641</v>
      </c>
      <c r="M122" s="195">
        <v>0.6</v>
      </c>
    </row>
    <row r="123" spans="2:13" ht="15" customHeight="1" x14ac:dyDescent="0.35">
      <c r="B123" s="191">
        <v>120</v>
      </c>
      <c r="C123" s="193" t="s">
        <v>103</v>
      </c>
      <c r="D123" s="193" t="s">
        <v>938</v>
      </c>
      <c r="E123" s="194">
        <v>641.1</v>
      </c>
      <c r="F123" s="193" t="s">
        <v>695</v>
      </c>
      <c r="G123" s="193" t="str">
        <f t="shared" si="1"/>
        <v>≤ 0.400 mm (rất mịn)</v>
      </c>
      <c r="H123" s="193" t="s">
        <v>644</v>
      </c>
      <c r="I123" s="193" t="s">
        <v>649</v>
      </c>
      <c r="J123" s="193" t="s">
        <v>677</v>
      </c>
      <c r="K123" s="195" t="s">
        <v>93</v>
      </c>
      <c r="L123" s="195" t="s">
        <v>641</v>
      </c>
      <c r="M123" s="195">
        <v>0.6</v>
      </c>
    </row>
    <row r="124" spans="2:13" ht="15" customHeight="1" x14ac:dyDescent="0.35">
      <c r="B124" s="191">
        <v>121</v>
      </c>
      <c r="C124" s="193" t="s">
        <v>939</v>
      </c>
      <c r="D124" s="193" t="s">
        <v>940</v>
      </c>
      <c r="E124" s="194">
        <v>400.35</v>
      </c>
      <c r="F124" s="193" t="s">
        <v>648</v>
      </c>
      <c r="G124" s="193" t="str">
        <f t="shared" si="1"/>
        <v>3.35mm đến 12.7 mm (hạt nhỏ)</v>
      </c>
      <c r="H124" s="193" t="s">
        <v>881</v>
      </c>
      <c r="I124" s="193" t="s">
        <v>650</v>
      </c>
      <c r="J124" s="193" t="s">
        <v>934</v>
      </c>
      <c r="K124" s="195" t="s">
        <v>72</v>
      </c>
      <c r="L124" s="195">
        <v>45</v>
      </c>
      <c r="M124" s="195">
        <v>0.4</v>
      </c>
    </row>
    <row r="125" spans="2:13" ht="15" customHeight="1" x14ac:dyDescent="0.35">
      <c r="B125" s="191">
        <v>122</v>
      </c>
      <c r="C125" s="193" t="s">
        <v>941</v>
      </c>
      <c r="D125" s="193" t="s">
        <v>942</v>
      </c>
      <c r="E125" s="194">
        <v>152.15</v>
      </c>
      <c r="F125" s="193" t="s">
        <v>695</v>
      </c>
      <c r="G125" s="193" t="str">
        <f t="shared" si="1"/>
        <v>≤ 0.400 mm (rất mịn)</v>
      </c>
      <c r="H125" s="193" t="s">
        <v>937</v>
      </c>
      <c r="I125" s="193" t="s">
        <v>650</v>
      </c>
      <c r="J125" s="193" t="s">
        <v>943</v>
      </c>
      <c r="K125" s="195" t="s">
        <v>72</v>
      </c>
      <c r="L125" s="195">
        <v>45</v>
      </c>
      <c r="M125" s="195">
        <v>0.4</v>
      </c>
    </row>
    <row r="126" spans="2:13" ht="15" customHeight="1" x14ac:dyDescent="0.35">
      <c r="B126" s="191">
        <v>123</v>
      </c>
      <c r="C126" s="193" t="s">
        <v>944</v>
      </c>
      <c r="D126" s="193" t="s">
        <v>945</v>
      </c>
      <c r="E126" s="194">
        <v>480.70000000000005</v>
      </c>
      <c r="F126" s="193" t="s">
        <v>648</v>
      </c>
      <c r="G126" s="193" t="str">
        <f t="shared" si="1"/>
        <v>3.35mm đến 12.7 mm (hạt nhỏ)</v>
      </c>
      <c r="H126" s="193" t="s">
        <v>881</v>
      </c>
      <c r="I126" s="193" t="s">
        <v>762</v>
      </c>
      <c r="J126" s="191"/>
      <c r="K126" s="195" t="s">
        <v>99</v>
      </c>
      <c r="L126" s="195">
        <v>15</v>
      </c>
      <c r="M126" s="195">
        <v>1.2</v>
      </c>
    </row>
    <row r="127" spans="2:13" ht="15" customHeight="1" x14ac:dyDescent="0.35">
      <c r="B127" s="191">
        <v>124</v>
      </c>
      <c r="C127" s="193" t="s">
        <v>946</v>
      </c>
      <c r="D127" s="193" t="s">
        <v>947</v>
      </c>
      <c r="E127" s="194">
        <v>464.8</v>
      </c>
      <c r="F127" s="193" t="s">
        <v>743</v>
      </c>
      <c r="G127" s="193" t="str">
        <f t="shared" si="1"/>
        <v>76.2 mm đến ≤ 177.8 mm (hạt rất lớn)</v>
      </c>
      <c r="H127" s="193" t="s">
        <v>881</v>
      </c>
      <c r="I127" s="193" t="s">
        <v>762</v>
      </c>
      <c r="J127" s="193"/>
      <c r="K127" s="195" t="s">
        <v>99</v>
      </c>
      <c r="L127" s="195">
        <v>15</v>
      </c>
      <c r="M127" s="195">
        <v>1.2</v>
      </c>
    </row>
    <row r="128" spans="2:13" ht="15" customHeight="1" x14ac:dyDescent="0.35">
      <c r="B128" s="191">
        <v>125</v>
      </c>
      <c r="C128" s="193" t="s">
        <v>948</v>
      </c>
      <c r="D128" s="193" t="s">
        <v>949</v>
      </c>
      <c r="E128" s="194">
        <v>641.1</v>
      </c>
      <c r="F128" s="193" t="s">
        <v>743</v>
      </c>
      <c r="G128" s="193" t="str">
        <f t="shared" si="1"/>
        <v>76.2 mm đến ≤ 177.8 mm (hạt rất lớn)</v>
      </c>
      <c r="H128" s="193" t="s">
        <v>881</v>
      </c>
      <c r="I128" s="193" t="s">
        <v>762</v>
      </c>
      <c r="J128" s="193"/>
      <c r="K128" s="195" t="s">
        <v>99</v>
      </c>
      <c r="L128" s="195">
        <v>15</v>
      </c>
      <c r="M128" s="195">
        <v>1.3</v>
      </c>
    </row>
    <row r="129" spans="2:13" ht="15" customHeight="1" x14ac:dyDescent="0.35">
      <c r="B129" s="191">
        <v>126</v>
      </c>
      <c r="C129" s="193" t="s">
        <v>950</v>
      </c>
      <c r="D129" s="193" t="s">
        <v>951</v>
      </c>
      <c r="E129" s="194">
        <v>641.25</v>
      </c>
      <c r="F129" s="193" t="s">
        <v>743</v>
      </c>
      <c r="G129" s="193" t="str">
        <f t="shared" si="1"/>
        <v>76.2 mm đến ≤ 177.8 mm (hạt rất lớn)</v>
      </c>
      <c r="H129" s="193" t="s">
        <v>644</v>
      </c>
      <c r="I129" s="193" t="s">
        <v>677</v>
      </c>
      <c r="J129" s="193" t="s">
        <v>896</v>
      </c>
      <c r="K129" s="195" t="s">
        <v>93</v>
      </c>
      <c r="L129" s="195" t="s">
        <v>641</v>
      </c>
      <c r="M129" s="195">
        <v>1</v>
      </c>
    </row>
    <row r="130" spans="2:13" ht="15" customHeight="1" x14ac:dyDescent="0.35">
      <c r="B130" s="191">
        <v>127</v>
      </c>
      <c r="C130" s="193" t="s">
        <v>952</v>
      </c>
      <c r="D130" s="193" t="s">
        <v>953</v>
      </c>
      <c r="E130" s="197">
        <v>1641.75</v>
      </c>
      <c r="F130" s="193" t="s">
        <v>648</v>
      </c>
      <c r="G130" s="193" t="str">
        <f t="shared" si="1"/>
        <v>3.35mm đến 12.7 mm (hạt nhỏ)</v>
      </c>
      <c r="H130" s="193" t="s">
        <v>881</v>
      </c>
      <c r="I130" s="193" t="s">
        <v>649</v>
      </c>
      <c r="J130" s="193" t="s">
        <v>802</v>
      </c>
      <c r="K130" s="195" t="s">
        <v>99</v>
      </c>
      <c r="L130" s="195" t="s">
        <v>716</v>
      </c>
      <c r="M130" s="195">
        <v>3</v>
      </c>
    </row>
    <row r="131" spans="2:13" ht="15" customHeight="1" x14ac:dyDescent="0.35">
      <c r="B131" s="191">
        <v>128</v>
      </c>
      <c r="C131" s="193" t="s">
        <v>954</v>
      </c>
      <c r="D131" s="193" t="s">
        <v>955</v>
      </c>
      <c r="E131" s="197">
        <v>2162.15</v>
      </c>
      <c r="F131" s="193" t="s">
        <v>753</v>
      </c>
      <c r="G131" s="193" t="str">
        <f t="shared" si="1"/>
        <v>&gt; 406.4 mm (cục rất to)</v>
      </c>
      <c r="H131" s="193" t="s">
        <v>649</v>
      </c>
      <c r="I131" s="193" t="s">
        <v>649</v>
      </c>
      <c r="J131" s="193"/>
      <c r="K131" s="195" t="s">
        <v>99</v>
      </c>
      <c r="L131" s="195" t="s">
        <v>716</v>
      </c>
      <c r="M131" s="195">
        <v>4</v>
      </c>
    </row>
    <row r="132" spans="2:13" ht="15" customHeight="1" x14ac:dyDescent="0.35">
      <c r="B132" s="191">
        <v>129</v>
      </c>
      <c r="C132" s="193" t="s">
        <v>956</v>
      </c>
      <c r="D132" s="193" t="s">
        <v>957</v>
      </c>
      <c r="E132" s="197">
        <v>2002</v>
      </c>
      <c r="F132" s="193" t="s">
        <v>318</v>
      </c>
      <c r="G132" s="193" t="str">
        <f t="shared" si="1"/>
        <v>12.7 mm đến 76.2 mm (hạt lớn)</v>
      </c>
      <c r="H132" s="193" t="s">
        <v>644</v>
      </c>
      <c r="I132" s="193" t="s">
        <v>649</v>
      </c>
      <c r="J132" s="193"/>
      <c r="K132" s="195" t="s">
        <v>99</v>
      </c>
      <c r="L132" s="195" t="s">
        <v>716</v>
      </c>
      <c r="M132" s="195">
        <v>4</v>
      </c>
    </row>
    <row r="133" spans="2:13" ht="15" customHeight="1" x14ac:dyDescent="0.35">
      <c r="B133" s="191">
        <v>130</v>
      </c>
      <c r="C133" s="193" t="s">
        <v>958</v>
      </c>
      <c r="D133" s="193" t="s">
        <v>959</v>
      </c>
      <c r="E133" s="197">
        <v>1361.55</v>
      </c>
      <c r="F133" s="193" t="s">
        <v>648</v>
      </c>
      <c r="G133" s="193" t="str">
        <f t="shared" ref="G133:G196" si="2">IF(F133="G400", "≤ 0.074 mm (rất mịn)",
IF(F133="A100", "≤ 0.149 mm (rất mịn)",
IF(F133="A40", "≤ 0.400 mm (rất mịn)",
IF(F133="B6", "≤ 3.35 mm (mịn)",
IF(F133="C1/2", "3.35mm đến 12.7 mm (hạt nhỏ)",
IF(F133="D3", "12.7 mm đến 76.2 mm (hạt lớn)",
IF(F133="D7", "76.2 mm đến ≤ 177.8 mm (hạt rất lớn)",
IF(F133="D16", "≤ 406.4 mm (cục to)",
IF(LEFT(F133,1)="D", "&gt; 406.4 mm (cục rất to)",
IF(F133="E", "Không đều - dạng sợi, xơ, phiến, trụ, miếng,...",
"Không xác định"))))))))))</f>
        <v>3.35mm đến 12.7 mm (hạt nhỏ)</v>
      </c>
      <c r="H133" s="193" t="s">
        <v>937</v>
      </c>
      <c r="I133" s="193" t="s">
        <v>649</v>
      </c>
      <c r="J133" s="193" t="s">
        <v>960</v>
      </c>
      <c r="K133" s="195" t="s">
        <v>93</v>
      </c>
      <c r="L133" s="195" t="s">
        <v>641</v>
      </c>
      <c r="M133" s="195">
        <v>1</v>
      </c>
    </row>
    <row r="134" spans="2:13" ht="15" customHeight="1" x14ac:dyDescent="0.35">
      <c r="B134" s="191">
        <v>131</v>
      </c>
      <c r="C134" s="193" t="s">
        <v>961</v>
      </c>
      <c r="D134" s="193" t="s">
        <v>962</v>
      </c>
      <c r="E134" s="194">
        <v>681.05</v>
      </c>
      <c r="F134" s="193" t="s">
        <v>366</v>
      </c>
      <c r="G134" s="193" t="str">
        <f t="shared" si="2"/>
        <v>≤ 3.35 mm (mịn)</v>
      </c>
      <c r="H134" s="193" t="s">
        <v>644</v>
      </c>
      <c r="I134" s="193" t="s">
        <v>762</v>
      </c>
      <c r="J134" s="193" t="s">
        <v>963</v>
      </c>
      <c r="K134" s="195" t="s">
        <v>91</v>
      </c>
      <c r="L134" s="195" t="s">
        <v>641</v>
      </c>
      <c r="M134" s="195">
        <v>0.7</v>
      </c>
    </row>
    <row r="135" spans="2:13" ht="15" customHeight="1" x14ac:dyDescent="0.35">
      <c r="B135" s="191">
        <v>132</v>
      </c>
      <c r="C135" s="193" t="s">
        <v>964</v>
      </c>
      <c r="D135" s="193" t="s">
        <v>965</v>
      </c>
      <c r="E135" s="194">
        <v>440.35</v>
      </c>
      <c r="F135" s="193" t="s">
        <v>318</v>
      </c>
      <c r="G135" s="193" t="str">
        <f t="shared" si="2"/>
        <v>12.7 mm đến 76.2 mm (hạt lớn)</v>
      </c>
      <c r="H135" s="193" t="s">
        <v>644</v>
      </c>
      <c r="I135" s="193" t="s">
        <v>649</v>
      </c>
      <c r="J135" s="193" t="s">
        <v>963</v>
      </c>
      <c r="K135" s="195" t="s">
        <v>91</v>
      </c>
      <c r="L135" s="195" t="s">
        <v>641</v>
      </c>
      <c r="M135" s="195">
        <v>0.8</v>
      </c>
    </row>
    <row r="136" spans="2:13" ht="15" customHeight="1" x14ac:dyDescent="0.35">
      <c r="B136" s="191">
        <v>133</v>
      </c>
      <c r="C136" s="193" t="s">
        <v>966</v>
      </c>
      <c r="D136" s="193" t="s">
        <v>967</v>
      </c>
      <c r="E136" s="194">
        <v>176.15</v>
      </c>
      <c r="F136" s="193" t="s">
        <v>676</v>
      </c>
      <c r="G136" s="193" t="str">
        <f t="shared" si="2"/>
        <v>Không đều - dạng sợi, xơ, phiến, trụ, miếng,...</v>
      </c>
      <c r="H136" s="193" t="s">
        <v>644</v>
      </c>
      <c r="I136" s="193" t="s">
        <v>649</v>
      </c>
      <c r="J136" s="193" t="s">
        <v>963</v>
      </c>
      <c r="K136" s="195" t="s">
        <v>91</v>
      </c>
      <c r="L136" s="195" t="s">
        <v>641</v>
      </c>
      <c r="M136" s="195">
        <v>1</v>
      </c>
    </row>
    <row r="137" spans="2:13" ht="15" customHeight="1" x14ac:dyDescent="0.35">
      <c r="B137" s="191">
        <v>134</v>
      </c>
      <c r="C137" s="193" t="s">
        <v>968</v>
      </c>
      <c r="D137" s="193" t="s">
        <v>969</v>
      </c>
      <c r="E137" s="194">
        <v>681.05</v>
      </c>
      <c r="F137" s="193" t="s">
        <v>366</v>
      </c>
      <c r="G137" s="193" t="str">
        <f t="shared" si="2"/>
        <v>≤ 3.35 mm (mịn)</v>
      </c>
      <c r="H137" s="193" t="s">
        <v>644</v>
      </c>
      <c r="I137" s="193" t="s">
        <v>649</v>
      </c>
      <c r="J137" s="193" t="s">
        <v>963</v>
      </c>
      <c r="K137" s="195" t="s">
        <v>99</v>
      </c>
      <c r="L137" s="195" t="s">
        <v>641</v>
      </c>
      <c r="M137" s="195">
        <v>0.7</v>
      </c>
    </row>
    <row r="138" spans="2:13" ht="15" customHeight="1" x14ac:dyDescent="0.35">
      <c r="B138" s="191">
        <v>135</v>
      </c>
      <c r="C138" s="193" t="s">
        <v>970</v>
      </c>
      <c r="D138" s="193" t="s">
        <v>971</v>
      </c>
      <c r="E138" s="194">
        <v>160.14999999999998</v>
      </c>
      <c r="F138" s="193" t="s">
        <v>366</v>
      </c>
      <c r="G138" s="193" t="str">
        <f t="shared" si="2"/>
        <v>≤ 3.35 mm (mịn)</v>
      </c>
      <c r="H138" s="193" t="s">
        <v>644</v>
      </c>
      <c r="I138" s="193" t="s">
        <v>649</v>
      </c>
      <c r="J138" s="193" t="s">
        <v>972</v>
      </c>
      <c r="K138" s="195" t="s">
        <v>91</v>
      </c>
      <c r="L138" s="195" t="s">
        <v>641</v>
      </c>
      <c r="M138" s="195">
        <v>0.5</v>
      </c>
    </row>
    <row r="139" spans="2:13" ht="15" customHeight="1" x14ac:dyDescent="0.35">
      <c r="B139" s="191">
        <v>136</v>
      </c>
      <c r="C139" s="193" t="s">
        <v>973</v>
      </c>
      <c r="D139" s="193" t="s">
        <v>974</v>
      </c>
      <c r="E139" s="194">
        <v>216.2</v>
      </c>
      <c r="F139" s="193" t="s">
        <v>648</v>
      </c>
      <c r="G139" s="193" t="str">
        <f t="shared" si="2"/>
        <v>3.35mm đến 12.7 mm (hạt nhỏ)</v>
      </c>
      <c r="H139" s="193" t="s">
        <v>644</v>
      </c>
      <c r="I139" s="193" t="s">
        <v>649</v>
      </c>
      <c r="J139" s="193" t="s">
        <v>975</v>
      </c>
      <c r="K139" s="195" t="s">
        <v>91</v>
      </c>
      <c r="L139" s="195" t="s">
        <v>641</v>
      </c>
      <c r="M139" s="195">
        <v>0.5</v>
      </c>
    </row>
    <row r="140" spans="2:13" ht="15" customHeight="1" x14ac:dyDescent="0.35">
      <c r="B140" s="191">
        <v>137</v>
      </c>
      <c r="C140" s="193" t="s">
        <v>976</v>
      </c>
      <c r="D140" s="193" t="s">
        <v>977</v>
      </c>
      <c r="E140" s="194">
        <v>721.25</v>
      </c>
      <c r="F140" s="193" t="s">
        <v>366</v>
      </c>
      <c r="G140" s="193" t="str">
        <f t="shared" si="2"/>
        <v>≤ 3.35 mm (mịn)</v>
      </c>
      <c r="H140" s="193" t="s">
        <v>639</v>
      </c>
      <c r="I140" s="193" t="s">
        <v>650</v>
      </c>
      <c r="J140" s="193" t="s">
        <v>876</v>
      </c>
      <c r="K140" s="195" t="s">
        <v>91</v>
      </c>
      <c r="L140" s="195">
        <v>45</v>
      </c>
      <c r="M140" s="195">
        <v>0.7</v>
      </c>
    </row>
    <row r="141" spans="2:13" ht="15" customHeight="1" x14ac:dyDescent="0.35">
      <c r="B141" s="191">
        <v>138</v>
      </c>
      <c r="C141" s="193" t="s">
        <v>978</v>
      </c>
      <c r="D141" s="193" t="s">
        <v>979</v>
      </c>
      <c r="E141" s="194">
        <v>136.15</v>
      </c>
      <c r="F141" s="193" t="s">
        <v>648</v>
      </c>
      <c r="G141" s="193" t="str">
        <f t="shared" si="2"/>
        <v>3.35mm đến 12.7 mm (hạt nhỏ)</v>
      </c>
      <c r="H141" s="193" t="s">
        <v>639</v>
      </c>
      <c r="I141" s="193" t="s">
        <v>896</v>
      </c>
      <c r="J141" s="193"/>
      <c r="K141" s="195" t="s">
        <v>91</v>
      </c>
      <c r="L141" s="195">
        <v>45</v>
      </c>
      <c r="M141" s="195">
        <v>0.6</v>
      </c>
    </row>
    <row r="142" spans="2:13" ht="15" customHeight="1" x14ac:dyDescent="0.35">
      <c r="B142" s="191">
        <v>139</v>
      </c>
      <c r="C142" s="193" t="s">
        <v>980</v>
      </c>
      <c r="D142" s="193" t="s">
        <v>981</v>
      </c>
      <c r="E142" s="194">
        <v>216.2</v>
      </c>
      <c r="F142" s="193" t="s">
        <v>676</v>
      </c>
      <c r="G142" s="193" t="str">
        <f t="shared" si="2"/>
        <v>Không đều - dạng sợi, xơ, phiến, trụ, miếng,...</v>
      </c>
      <c r="H142" s="193" t="s">
        <v>644</v>
      </c>
      <c r="I142" s="193" t="s">
        <v>649</v>
      </c>
      <c r="J142" s="193"/>
      <c r="K142" s="195" t="s">
        <v>93</v>
      </c>
      <c r="L142" s="195" t="s">
        <v>641</v>
      </c>
      <c r="M142" s="195"/>
    </row>
    <row r="143" spans="2:13" ht="15" customHeight="1" x14ac:dyDescent="0.35">
      <c r="B143" s="191">
        <v>140</v>
      </c>
      <c r="C143" s="193" t="s">
        <v>982</v>
      </c>
      <c r="D143" s="193" t="s">
        <v>983</v>
      </c>
      <c r="E143" s="194">
        <v>448.6</v>
      </c>
      <c r="F143" s="193" t="s">
        <v>676</v>
      </c>
      <c r="G143" s="193" t="str">
        <f t="shared" si="2"/>
        <v>Không đều - dạng sợi, xơ, phiến, trụ, miếng,...</v>
      </c>
      <c r="H143" s="193" t="s">
        <v>644</v>
      </c>
      <c r="I143" s="193" t="s">
        <v>649</v>
      </c>
      <c r="J143" s="193"/>
      <c r="K143" s="195" t="s">
        <v>93</v>
      </c>
      <c r="L143" s="195" t="s">
        <v>641</v>
      </c>
      <c r="M143" s="195"/>
    </row>
    <row r="144" spans="2:13" ht="15" customHeight="1" x14ac:dyDescent="0.35">
      <c r="B144" s="191">
        <v>141</v>
      </c>
      <c r="C144" s="193" t="s">
        <v>984</v>
      </c>
      <c r="D144" s="193" t="s">
        <v>985</v>
      </c>
      <c r="E144" s="194">
        <v>168.15</v>
      </c>
      <c r="F144" s="193" t="s">
        <v>366</v>
      </c>
      <c r="G144" s="193" t="str">
        <f t="shared" si="2"/>
        <v>≤ 3.35 mm (mịn)</v>
      </c>
      <c r="H144" s="193" t="s">
        <v>644</v>
      </c>
      <c r="I144" s="193" t="s">
        <v>650</v>
      </c>
      <c r="J144" s="193" t="s">
        <v>932</v>
      </c>
      <c r="K144" s="195" t="s">
        <v>91</v>
      </c>
      <c r="L144" s="195" t="s">
        <v>641</v>
      </c>
      <c r="M144" s="195">
        <v>0.4</v>
      </c>
    </row>
    <row r="145" spans="2:13" ht="15" customHeight="1" x14ac:dyDescent="0.35">
      <c r="B145" s="191">
        <v>142</v>
      </c>
      <c r="C145" s="193" t="s">
        <v>986</v>
      </c>
      <c r="D145" s="193" t="s">
        <v>987</v>
      </c>
      <c r="E145" s="194">
        <v>681.05</v>
      </c>
      <c r="F145" s="193" t="s">
        <v>366</v>
      </c>
      <c r="G145" s="193" t="str">
        <f t="shared" si="2"/>
        <v>≤ 3.35 mm (mịn)</v>
      </c>
      <c r="H145" s="193" t="s">
        <v>644</v>
      </c>
      <c r="I145" s="193" t="s">
        <v>649</v>
      </c>
      <c r="J145" s="193" t="s">
        <v>876</v>
      </c>
      <c r="K145" s="195" t="s">
        <v>91</v>
      </c>
      <c r="L145" s="195" t="s">
        <v>641</v>
      </c>
      <c r="M145" s="195">
        <v>0.5</v>
      </c>
    </row>
    <row r="146" spans="2:13" ht="15" customHeight="1" x14ac:dyDescent="0.35">
      <c r="B146" s="191">
        <v>143</v>
      </c>
      <c r="C146" s="193" t="s">
        <v>988</v>
      </c>
      <c r="D146" s="193" t="s">
        <v>989</v>
      </c>
      <c r="E146" s="194">
        <v>576.70000000000005</v>
      </c>
      <c r="F146" s="193" t="s">
        <v>366</v>
      </c>
      <c r="G146" s="193" t="str">
        <f t="shared" si="2"/>
        <v>≤ 3.35 mm (mịn)</v>
      </c>
      <c r="H146" s="193" t="s">
        <v>644</v>
      </c>
      <c r="I146" s="193" t="s">
        <v>649</v>
      </c>
      <c r="J146" s="193" t="s">
        <v>876</v>
      </c>
      <c r="K146" s="195" t="s">
        <v>93</v>
      </c>
      <c r="L146" s="195" t="s">
        <v>641</v>
      </c>
      <c r="M146" s="195">
        <v>0.5</v>
      </c>
    </row>
    <row r="147" spans="2:13" ht="15" customHeight="1" x14ac:dyDescent="0.35">
      <c r="B147" s="191">
        <v>144</v>
      </c>
      <c r="C147" s="193" t="s">
        <v>990</v>
      </c>
      <c r="D147" s="193" t="s">
        <v>991</v>
      </c>
      <c r="E147" s="194">
        <v>200.15</v>
      </c>
      <c r="F147" s="193" t="s">
        <v>743</v>
      </c>
      <c r="G147" s="193" t="str">
        <f t="shared" si="2"/>
        <v>76.2 mm đến ≤ 177.8 mm (hạt rất lớn)</v>
      </c>
      <c r="H147" s="193" t="s">
        <v>644</v>
      </c>
      <c r="I147" s="193" t="s">
        <v>677</v>
      </c>
      <c r="J147" s="193" t="s">
        <v>992</v>
      </c>
      <c r="K147" s="195" t="s">
        <v>93</v>
      </c>
      <c r="L147" s="195" t="s">
        <v>641</v>
      </c>
      <c r="M147" s="195">
        <v>0.6</v>
      </c>
    </row>
    <row r="148" spans="2:13" ht="15" customHeight="1" x14ac:dyDescent="0.35">
      <c r="B148" s="191">
        <v>145</v>
      </c>
      <c r="C148" s="193" t="s">
        <v>993</v>
      </c>
      <c r="D148" s="193" t="s">
        <v>994</v>
      </c>
      <c r="E148" s="194">
        <v>360.55</v>
      </c>
      <c r="F148" s="193" t="s">
        <v>648</v>
      </c>
      <c r="G148" s="193" t="str">
        <f t="shared" si="2"/>
        <v>3.35mm đến 12.7 mm (hạt nhỏ)</v>
      </c>
      <c r="H148" s="193" t="s">
        <v>881</v>
      </c>
      <c r="I148" s="193" t="s">
        <v>650</v>
      </c>
      <c r="J148" s="193" t="s">
        <v>934</v>
      </c>
      <c r="K148" s="195" t="s">
        <v>91</v>
      </c>
      <c r="L148" s="195">
        <v>45</v>
      </c>
      <c r="M148" s="195">
        <v>0.4</v>
      </c>
    </row>
    <row r="149" spans="2:13" ht="15" customHeight="1" x14ac:dyDescent="0.35">
      <c r="B149" s="191">
        <v>146</v>
      </c>
      <c r="C149" s="193" t="s">
        <v>995</v>
      </c>
      <c r="D149" s="193" t="s">
        <v>996</v>
      </c>
      <c r="E149" s="194">
        <v>360.55</v>
      </c>
      <c r="F149" s="193" t="s">
        <v>648</v>
      </c>
      <c r="G149" s="193" t="str">
        <f t="shared" si="2"/>
        <v>3.35mm đến 12.7 mm (hạt nhỏ)</v>
      </c>
      <c r="H149" s="193" t="s">
        <v>881</v>
      </c>
      <c r="I149" s="193" t="s">
        <v>650</v>
      </c>
      <c r="J149" s="193"/>
      <c r="K149" s="195" t="s">
        <v>91</v>
      </c>
      <c r="L149" s="195">
        <v>45</v>
      </c>
      <c r="M149" s="195">
        <v>0.4</v>
      </c>
    </row>
    <row r="150" spans="2:13" ht="15" customHeight="1" x14ac:dyDescent="0.35">
      <c r="B150" s="191">
        <v>147</v>
      </c>
      <c r="C150" s="193" t="s">
        <v>997</v>
      </c>
      <c r="D150" s="193" t="s">
        <v>998</v>
      </c>
      <c r="E150" s="194">
        <v>521.04999999999995</v>
      </c>
      <c r="F150" s="193" t="s">
        <v>366</v>
      </c>
      <c r="G150" s="193" t="str">
        <f t="shared" si="2"/>
        <v>≤ 3.35 mm (mịn)</v>
      </c>
      <c r="H150" s="193" t="s">
        <v>644</v>
      </c>
      <c r="I150" s="193" t="s">
        <v>649</v>
      </c>
      <c r="J150" s="193" t="s">
        <v>999</v>
      </c>
      <c r="K150" s="195" t="s">
        <v>72</v>
      </c>
      <c r="L150" s="195" t="s">
        <v>641</v>
      </c>
      <c r="M150" s="195">
        <v>1</v>
      </c>
    </row>
    <row r="151" spans="2:13" ht="15" customHeight="1" x14ac:dyDescent="0.35">
      <c r="B151" s="191">
        <v>148</v>
      </c>
      <c r="C151" s="193" t="s">
        <v>1000</v>
      </c>
      <c r="D151" s="193" t="s">
        <v>1001</v>
      </c>
      <c r="E151" s="194">
        <v>681.05</v>
      </c>
      <c r="F151" s="193" t="s">
        <v>648</v>
      </c>
      <c r="G151" s="193" t="str">
        <f t="shared" si="2"/>
        <v>3.35mm đến 12.7 mm (hạt nhỏ)</v>
      </c>
      <c r="H151" s="193" t="s">
        <v>644</v>
      </c>
      <c r="I151" s="193" t="s">
        <v>762</v>
      </c>
      <c r="J151" s="193" t="s">
        <v>963</v>
      </c>
      <c r="K151" s="195" t="s">
        <v>93</v>
      </c>
      <c r="L151" s="195" t="s">
        <v>641</v>
      </c>
      <c r="M151" s="195">
        <v>1</v>
      </c>
    </row>
    <row r="152" spans="2:13" ht="15" customHeight="1" x14ac:dyDescent="0.35">
      <c r="B152" s="191">
        <v>149</v>
      </c>
      <c r="C152" s="193" t="s">
        <v>1002</v>
      </c>
      <c r="D152" s="193" t="s">
        <v>1003</v>
      </c>
      <c r="E152" s="194">
        <v>681.05</v>
      </c>
      <c r="F152" s="193" t="s">
        <v>743</v>
      </c>
      <c r="G152" s="193" t="str">
        <f t="shared" si="2"/>
        <v>76.2 mm đến ≤ 177.8 mm (hạt rất lớn)</v>
      </c>
      <c r="H152" s="193" t="s">
        <v>644</v>
      </c>
      <c r="I152" s="193" t="s">
        <v>762</v>
      </c>
      <c r="J152" s="193" t="s">
        <v>963</v>
      </c>
      <c r="K152" s="195" t="s">
        <v>93</v>
      </c>
      <c r="L152" s="195" t="s">
        <v>641</v>
      </c>
      <c r="M152" s="195">
        <v>1</v>
      </c>
    </row>
    <row r="153" spans="2:13" ht="15" customHeight="1" x14ac:dyDescent="0.35">
      <c r="B153" s="191">
        <v>150</v>
      </c>
      <c r="C153" s="193" t="s">
        <v>1004</v>
      </c>
      <c r="D153" s="193" t="s">
        <v>1005</v>
      </c>
      <c r="E153" s="194">
        <v>496.65</v>
      </c>
      <c r="F153" s="193" t="s">
        <v>648</v>
      </c>
      <c r="G153" s="193" t="str">
        <f t="shared" si="2"/>
        <v>3.35mm đến 12.7 mm (hạt nhỏ)</v>
      </c>
      <c r="H153" s="193" t="s">
        <v>881</v>
      </c>
      <c r="I153" s="193" t="s">
        <v>650</v>
      </c>
      <c r="J153" s="193" t="s">
        <v>802</v>
      </c>
      <c r="K153" s="195" t="s">
        <v>93</v>
      </c>
      <c r="L153" s="195">
        <v>45</v>
      </c>
      <c r="M153" s="195">
        <v>0.6</v>
      </c>
    </row>
    <row r="154" spans="2:13" ht="15" customHeight="1" x14ac:dyDescent="0.35">
      <c r="B154" s="191">
        <v>151</v>
      </c>
      <c r="C154" s="193" t="s">
        <v>1006</v>
      </c>
      <c r="D154" s="193" t="s">
        <v>1007</v>
      </c>
      <c r="E154" s="194">
        <v>344.3</v>
      </c>
      <c r="F154" s="193" t="s">
        <v>648</v>
      </c>
      <c r="G154" s="193" t="str">
        <f t="shared" si="2"/>
        <v>3.35mm đến 12.7 mm (hạt nhỏ)</v>
      </c>
      <c r="H154" s="193" t="s">
        <v>644</v>
      </c>
      <c r="I154" s="193" t="s">
        <v>762</v>
      </c>
      <c r="J154" s="193" t="s">
        <v>1008</v>
      </c>
      <c r="K154" s="195" t="s">
        <v>93</v>
      </c>
      <c r="L154" s="195" t="s">
        <v>641</v>
      </c>
      <c r="M154" s="195">
        <v>0.9</v>
      </c>
    </row>
    <row r="155" spans="2:13" ht="15" customHeight="1" x14ac:dyDescent="0.35">
      <c r="B155" s="191">
        <v>152</v>
      </c>
      <c r="C155" s="193" t="s">
        <v>1009</v>
      </c>
      <c r="D155" s="193" t="s">
        <v>1010</v>
      </c>
      <c r="E155" s="194">
        <v>360.3</v>
      </c>
      <c r="F155" s="193" t="s">
        <v>648</v>
      </c>
      <c r="G155" s="193" t="str">
        <f t="shared" si="2"/>
        <v>3.35mm đến 12.7 mm (hạt nhỏ)</v>
      </c>
      <c r="H155" s="193" t="s">
        <v>644</v>
      </c>
      <c r="I155" s="193" t="s">
        <v>649</v>
      </c>
      <c r="J155" s="193" t="s">
        <v>1011</v>
      </c>
      <c r="K155" s="195" t="s">
        <v>93</v>
      </c>
      <c r="L155" s="195" t="s">
        <v>641</v>
      </c>
      <c r="M155" s="195">
        <v>0.8</v>
      </c>
    </row>
    <row r="156" spans="2:13" ht="15" customHeight="1" x14ac:dyDescent="0.35">
      <c r="B156" s="191">
        <v>153</v>
      </c>
      <c r="C156" s="193" t="s">
        <v>1012</v>
      </c>
      <c r="D156" s="193" t="s">
        <v>1013</v>
      </c>
      <c r="E156" s="194">
        <v>96.1</v>
      </c>
      <c r="F156" s="193" t="s">
        <v>366</v>
      </c>
      <c r="G156" s="193" t="str">
        <f t="shared" si="2"/>
        <v>≤ 3.35 mm (mịn)</v>
      </c>
      <c r="H156" s="193" t="s">
        <v>644</v>
      </c>
      <c r="I156" s="193" t="s">
        <v>649</v>
      </c>
      <c r="J156" s="193" t="s">
        <v>1014</v>
      </c>
      <c r="K156" s="195" t="s">
        <v>93</v>
      </c>
      <c r="L156" s="195" t="s">
        <v>641</v>
      </c>
      <c r="M156" s="195">
        <v>0.9</v>
      </c>
    </row>
    <row r="157" spans="2:13" ht="15" customHeight="1" x14ac:dyDescent="0.35">
      <c r="B157" s="191">
        <v>154</v>
      </c>
      <c r="C157" s="193" t="s">
        <v>1015</v>
      </c>
      <c r="D157" s="193" t="s">
        <v>1016</v>
      </c>
      <c r="E157" s="194">
        <v>440.35</v>
      </c>
      <c r="F157" s="193" t="s">
        <v>366</v>
      </c>
      <c r="G157" s="193" t="str">
        <f t="shared" si="2"/>
        <v>≤ 3.35 mm (mịn)</v>
      </c>
      <c r="H157" s="193" t="s">
        <v>644</v>
      </c>
      <c r="I157" s="193" t="s">
        <v>762</v>
      </c>
      <c r="J157" s="193" t="s">
        <v>963</v>
      </c>
      <c r="K157" s="195" t="s">
        <v>93</v>
      </c>
      <c r="L157" s="195" t="s">
        <v>641</v>
      </c>
      <c r="M157" s="195">
        <v>0.5</v>
      </c>
    </row>
    <row r="158" spans="2:13" ht="15" customHeight="1" x14ac:dyDescent="0.35">
      <c r="B158" s="191">
        <v>155</v>
      </c>
      <c r="C158" s="193" t="s">
        <v>1017</v>
      </c>
      <c r="D158" s="193" t="s">
        <v>1018</v>
      </c>
      <c r="E158" s="194">
        <v>601.04999999999995</v>
      </c>
      <c r="F158" s="193" t="s">
        <v>366</v>
      </c>
      <c r="G158" s="193" t="str">
        <f t="shared" si="2"/>
        <v>≤ 3.35 mm (mịn)</v>
      </c>
      <c r="H158" s="193" t="s">
        <v>644</v>
      </c>
      <c r="I158" s="193" t="s">
        <v>762</v>
      </c>
      <c r="J158" s="193" t="s">
        <v>963</v>
      </c>
      <c r="K158" s="195" t="s">
        <v>93</v>
      </c>
      <c r="L158" s="195" t="s">
        <v>641</v>
      </c>
      <c r="M158" s="195">
        <v>0.5</v>
      </c>
    </row>
    <row r="159" spans="2:13" ht="15" customHeight="1" x14ac:dyDescent="0.35">
      <c r="B159" s="191">
        <v>156</v>
      </c>
      <c r="C159" s="193" t="s">
        <v>1019</v>
      </c>
      <c r="D159" s="193" t="s">
        <v>1020</v>
      </c>
      <c r="E159" s="194">
        <v>320.5</v>
      </c>
      <c r="F159" s="193" t="s">
        <v>366</v>
      </c>
      <c r="G159" s="193" t="str">
        <f t="shared" si="2"/>
        <v>≤ 3.35 mm (mịn)</v>
      </c>
      <c r="H159" s="193" t="s">
        <v>644</v>
      </c>
      <c r="I159" s="193" t="s">
        <v>649</v>
      </c>
      <c r="J159" s="193" t="s">
        <v>963</v>
      </c>
      <c r="K159" s="195" t="s">
        <v>93</v>
      </c>
      <c r="L159" s="195" t="s">
        <v>641</v>
      </c>
      <c r="M159" s="195">
        <v>0.6</v>
      </c>
    </row>
    <row r="160" spans="2:13" ht="15" customHeight="1" x14ac:dyDescent="0.35">
      <c r="B160" s="191">
        <v>157</v>
      </c>
      <c r="C160" s="193" t="s">
        <v>1021</v>
      </c>
      <c r="D160" s="193" t="s">
        <v>1022</v>
      </c>
      <c r="E160" s="194">
        <v>601.04999999999995</v>
      </c>
      <c r="F160" s="193" t="s">
        <v>648</v>
      </c>
      <c r="G160" s="193" t="str">
        <f t="shared" si="2"/>
        <v>3.35mm đến 12.7 mm (hạt nhỏ)</v>
      </c>
      <c r="H160" s="193" t="s">
        <v>644</v>
      </c>
      <c r="I160" s="193" t="s">
        <v>762</v>
      </c>
      <c r="J160" s="193" t="s">
        <v>963</v>
      </c>
      <c r="K160" s="195" t="s">
        <v>93</v>
      </c>
      <c r="L160" s="195" t="s">
        <v>641</v>
      </c>
      <c r="M160" s="195">
        <v>0.6</v>
      </c>
    </row>
    <row r="161" spans="2:13" ht="15" customHeight="1" x14ac:dyDescent="0.35">
      <c r="B161" s="191">
        <v>158</v>
      </c>
      <c r="C161" s="193" t="s">
        <v>1023</v>
      </c>
      <c r="D161" s="193" t="s">
        <v>1024</v>
      </c>
      <c r="E161" s="194">
        <v>721.25</v>
      </c>
      <c r="F161" s="193" t="s">
        <v>318</v>
      </c>
      <c r="G161" s="193" t="str">
        <f t="shared" si="2"/>
        <v>12.7 mm đến 76.2 mm (hạt lớn)</v>
      </c>
      <c r="H161" s="193" t="s">
        <v>644</v>
      </c>
      <c r="I161" s="193" t="s">
        <v>762</v>
      </c>
      <c r="J161" s="193" t="s">
        <v>963</v>
      </c>
      <c r="K161" s="195" t="s">
        <v>91</v>
      </c>
      <c r="L161" s="195" t="s">
        <v>641</v>
      </c>
      <c r="M161" s="195">
        <v>1.3</v>
      </c>
    </row>
    <row r="162" spans="2:13" ht="15" customHeight="1" x14ac:dyDescent="0.35">
      <c r="B162" s="191">
        <v>159</v>
      </c>
      <c r="C162" s="193" t="s">
        <v>1025</v>
      </c>
      <c r="D162" s="193" t="s">
        <v>1026</v>
      </c>
      <c r="E162" s="197">
        <v>1321.6</v>
      </c>
      <c r="F162" s="193" t="s">
        <v>638</v>
      </c>
      <c r="G162" s="193" t="str">
        <f t="shared" si="2"/>
        <v>≤ 0.149 mm (rất mịn)</v>
      </c>
      <c r="H162" s="193" t="s">
        <v>649</v>
      </c>
      <c r="I162" s="193" t="s">
        <v>649</v>
      </c>
      <c r="J162" s="193" t="s">
        <v>960</v>
      </c>
      <c r="K162" s="195" t="s">
        <v>99</v>
      </c>
      <c r="L162" s="195" t="s">
        <v>716</v>
      </c>
      <c r="M162" s="195">
        <v>2</v>
      </c>
    </row>
    <row r="163" spans="2:13" ht="15" customHeight="1" x14ac:dyDescent="0.35">
      <c r="B163" s="191">
        <v>160</v>
      </c>
      <c r="C163" s="193" t="s">
        <v>1027</v>
      </c>
      <c r="D163" s="193" t="s">
        <v>1028</v>
      </c>
      <c r="E163" s="197">
        <v>1601.8000000000002</v>
      </c>
      <c r="F163" s="193" t="s">
        <v>749</v>
      </c>
      <c r="G163" s="193" t="str">
        <f t="shared" si="2"/>
        <v>≤ 406.4 mm (cục to)</v>
      </c>
      <c r="H163" s="193" t="s">
        <v>649</v>
      </c>
      <c r="I163" s="193" t="s">
        <v>649</v>
      </c>
      <c r="J163" s="193"/>
      <c r="K163" s="195" t="s">
        <v>99</v>
      </c>
      <c r="L163" s="195" t="s">
        <v>716</v>
      </c>
      <c r="M163" s="195">
        <v>2.1</v>
      </c>
    </row>
    <row r="164" spans="2:13" ht="15" customHeight="1" x14ac:dyDescent="0.35">
      <c r="B164" s="191">
        <v>161</v>
      </c>
      <c r="C164" s="193" t="s">
        <v>1029</v>
      </c>
      <c r="D164" s="193" t="s">
        <v>1030</v>
      </c>
      <c r="E164" s="197">
        <v>1601.85</v>
      </c>
      <c r="F164" s="193" t="s">
        <v>648</v>
      </c>
      <c r="G164" s="193" t="str">
        <f t="shared" si="2"/>
        <v>3.35mm đến 12.7 mm (hạt nhỏ)</v>
      </c>
      <c r="H164" s="193" t="s">
        <v>881</v>
      </c>
      <c r="I164" s="193" t="s">
        <v>762</v>
      </c>
      <c r="J164" s="193"/>
      <c r="K164" s="195" t="s">
        <v>99</v>
      </c>
      <c r="L164" s="195">
        <v>15</v>
      </c>
      <c r="M164" s="195">
        <v>2</v>
      </c>
    </row>
    <row r="165" spans="2:13" ht="15" customHeight="1" x14ac:dyDescent="0.35">
      <c r="B165" s="191">
        <v>162</v>
      </c>
      <c r="C165" s="193" t="s">
        <v>1031</v>
      </c>
      <c r="D165" s="193" t="s">
        <v>1032</v>
      </c>
      <c r="E165" s="197">
        <v>1601.85</v>
      </c>
      <c r="F165" s="193" t="s">
        <v>749</v>
      </c>
      <c r="G165" s="193" t="str">
        <f t="shared" si="2"/>
        <v>≤ 406.4 mm (cục to)</v>
      </c>
      <c r="H165" s="193" t="s">
        <v>881</v>
      </c>
      <c r="I165" s="193" t="s">
        <v>762</v>
      </c>
      <c r="J165" s="193"/>
      <c r="K165" s="195" t="s">
        <v>99</v>
      </c>
      <c r="L165" s="195">
        <v>15</v>
      </c>
      <c r="M165" s="195">
        <v>2.5</v>
      </c>
    </row>
    <row r="166" spans="2:13" ht="15" customHeight="1" x14ac:dyDescent="0.35">
      <c r="B166" s="191">
        <v>163</v>
      </c>
      <c r="C166" s="193" t="s">
        <v>1033</v>
      </c>
      <c r="D166" s="193" t="s">
        <v>1034</v>
      </c>
      <c r="E166" s="194">
        <v>224.3</v>
      </c>
      <c r="F166" s="193" t="s">
        <v>695</v>
      </c>
      <c r="G166" s="193" t="str">
        <f t="shared" si="2"/>
        <v>≤ 0.400 mm (rất mịn)</v>
      </c>
      <c r="H166" s="193" t="s">
        <v>649</v>
      </c>
      <c r="I166" s="193" t="s">
        <v>649</v>
      </c>
      <c r="J166" s="193" t="s">
        <v>1014</v>
      </c>
      <c r="K166" s="195" t="s">
        <v>99</v>
      </c>
      <c r="L166" s="195" t="s">
        <v>716</v>
      </c>
      <c r="M166" s="195">
        <v>1.6</v>
      </c>
    </row>
    <row r="167" spans="2:13" ht="15" customHeight="1" x14ac:dyDescent="0.35">
      <c r="B167" s="191">
        <v>164</v>
      </c>
      <c r="C167" s="193" t="s">
        <v>1035</v>
      </c>
      <c r="D167" s="193" t="s">
        <v>1036</v>
      </c>
      <c r="E167" s="194">
        <v>721.25</v>
      </c>
      <c r="F167" s="193" t="s">
        <v>695</v>
      </c>
      <c r="G167" s="193" t="str">
        <f t="shared" si="2"/>
        <v>≤ 0.400 mm (rất mịn)</v>
      </c>
      <c r="H167" s="193" t="s">
        <v>649</v>
      </c>
      <c r="I167" s="193" t="s">
        <v>649</v>
      </c>
      <c r="J167" s="193"/>
      <c r="K167" s="195" t="s">
        <v>91</v>
      </c>
      <c r="L167" s="195" t="s">
        <v>641</v>
      </c>
      <c r="M167" s="195">
        <v>1.6</v>
      </c>
    </row>
    <row r="168" spans="2:13" ht="15" customHeight="1" x14ac:dyDescent="0.35">
      <c r="B168" s="191">
        <v>165</v>
      </c>
      <c r="C168" s="193" t="s">
        <v>1037</v>
      </c>
      <c r="D168" s="193" t="s">
        <v>1038</v>
      </c>
      <c r="E168" s="194">
        <v>448.25</v>
      </c>
      <c r="F168" s="193" t="s">
        <v>695</v>
      </c>
      <c r="G168" s="193" t="str">
        <f t="shared" si="2"/>
        <v>≤ 0.400 mm (rất mịn)</v>
      </c>
      <c r="H168" s="193" t="s">
        <v>649</v>
      </c>
      <c r="I168" s="193" t="s">
        <v>649</v>
      </c>
      <c r="J168" s="193"/>
      <c r="K168" s="195" t="s">
        <v>99</v>
      </c>
      <c r="L168" s="195" t="s">
        <v>641</v>
      </c>
      <c r="M168" s="195">
        <v>0.5</v>
      </c>
    </row>
    <row r="169" spans="2:13" ht="15" customHeight="1" x14ac:dyDescent="0.35">
      <c r="B169" s="191">
        <v>166</v>
      </c>
      <c r="C169" s="193" t="s">
        <v>1039</v>
      </c>
      <c r="D169" s="193" t="s">
        <v>1040</v>
      </c>
      <c r="E169" s="194">
        <v>240.2</v>
      </c>
      <c r="F169" s="193" t="s">
        <v>366</v>
      </c>
      <c r="G169" s="193" t="str">
        <f t="shared" si="2"/>
        <v>≤ 3.35 mm (mịn)</v>
      </c>
      <c r="H169" s="193" t="s">
        <v>644</v>
      </c>
      <c r="I169" s="193" t="s">
        <v>649</v>
      </c>
      <c r="J169" s="193"/>
      <c r="K169" s="195" t="s">
        <v>99</v>
      </c>
      <c r="L169" s="195" t="s">
        <v>641</v>
      </c>
      <c r="M169" s="195">
        <v>0.5</v>
      </c>
    </row>
    <row r="170" spans="2:13" ht="15" customHeight="1" x14ac:dyDescent="0.35">
      <c r="B170" s="191">
        <v>167</v>
      </c>
      <c r="C170" s="193" t="s">
        <v>1041</v>
      </c>
      <c r="D170" s="193" t="s">
        <v>1042</v>
      </c>
      <c r="E170" s="194">
        <v>801.2</v>
      </c>
      <c r="F170" s="193" t="s">
        <v>648</v>
      </c>
      <c r="G170" s="193" t="str">
        <f t="shared" si="2"/>
        <v>3.35mm đến 12.7 mm (hạt nhỏ)</v>
      </c>
      <c r="H170" s="193" t="s">
        <v>644</v>
      </c>
      <c r="I170" s="193" t="s">
        <v>677</v>
      </c>
      <c r="J170" s="193" t="s">
        <v>992</v>
      </c>
      <c r="K170" s="195" t="s">
        <v>93</v>
      </c>
      <c r="L170" s="195" t="s">
        <v>641</v>
      </c>
      <c r="M170" s="195">
        <v>0.8</v>
      </c>
    </row>
    <row r="171" spans="2:13" ht="15" customHeight="1" x14ac:dyDescent="0.35">
      <c r="B171" s="191">
        <v>168</v>
      </c>
      <c r="C171" s="193" t="s">
        <v>1043</v>
      </c>
      <c r="D171" s="193" t="s">
        <v>1044</v>
      </c>
      <c r="E171" s="197">
        <v>1441.6999999999998</v>
      </c>
      <c r="F171" s="193" t="s">
        <v>648</v>
      </c>
      <c r="G171" s="193" t="str">
        <f t="shared" si="2"/>
        <v>3.35mm đến 12.7 mm (hạt nhỏ)</v>
      </c>
      <c r="H171" s="193" t="s">
        <v>881</v>
      </c>
      <c r="I171" s="193" t="s">
        <v>649</v>
      </c>
      <c r="J171" s="193"/>
      <c r="K171" s="195" t="s">
        <v>99</v>
      </c>
      <c r="L171" s="195" t="s">
        <v>716</v>
      </c>
      <c r="M171" s="195">
        <v>2</v>
      </c>
    </row>
    <row r="172" spans="2:13" ht="15" customHeight="1" x14ac:dyDescent="0.35">
      <c r="B172" s="191">
        <v>169</v>
      </c>
      <c r="C172" s="193" t="s">
        <v>1045</v>
      </c>
      <c r="D172" s="193" t="s">
        <v>1046</v>
      </c>
      <c r="E172" s="197">
        <v>1521.65</v>
      </c>
      <c r="F172" s="193" t="s">
        <v>753</v>
      </c>
      <c r="G172" s="193" t="str">
        <f t="shared" si="2"/>
        <v>&gt; 406.4 mm (cục rất to)</v>
      </c>
      <c r="H172" s="193" t="s">
        <v>649</v>
      </c>
      <c r="I172" s="193" t="s">
        <v>649</v>
      </c>
      <c r="J172" s="193"/>
      <c r="K172" s="195" t="s">
        <v>99</v>
      </c>
      <c r="L172" s="195" t="s">
        <v>716</v>
      </c>
      <c r="M172" s="195">
        <v>2</v>
      </c>
    </row>
    <row r="173" spans="2:13" ht="15" customHeight="1" x14ac:dyDescent="0.35">
      <c r="B173" s="191">
        <v>170</v>
      </c>
      <c r="C173" s="193" t="s">
        <v>1047</v>
      </c>
      <c r="D173" s="193" t="s">
        <v>1048</v>
      </c>
      <c r="E173" s="197">
        <v>608.85</v>
      </c>
      <c r="F173" s="198" t="s">
        <v>648</v>
      </c>
      <c r="G173" s="193" t="str">
        <f t="shared" si="2"/>
        <v>3.35mm đến 12.7 mm (hạt nhỏ)</v>
      </c>
      <c r="H173" s="193" t="s">
        <v>881</v>
      </c>
      <c r="I173" s="193" t="s">
        <v>649</v>
      </c>
      <c r="J173" s="193"/>
      <c r="K173" s="195" t="s">
        <v>99</v>
      </c>
      <c r="L173" s="195" t="s">
        <v>716</v>
      </c>
      <c r="M173" s="195">
        <v>1.2</v>
      </c>
    </row>
    <row r="174" spans="2:13" ht="15" customHeight="1" x14ac:dyDescent="0.35">
      <c r="B174" s="191">
        <v>171</v>
      </c>
      <c r="C174" s="193" t="s">
        <v>1049</v>
      </c>
      <c r="D174" s="193" t="s">
        <v>1050</v>
      </c>
      <c r="E174" s="197">
        <v>1065.2</v>
      </c>
      <c r="F174" s="193" t="s">
        <v>648</v>
      </c>
      <c r="G174" s="193" t="str">
        <f t="shared" si="2"/>
        <v>3.35mm đến 12.7 mm (hạt nhỏ)</v>
      </c>
      <c r="H174" s="193" t="s">
        <v>644</v>
      </c>
      <c r="I174" s="193" t="s">
        <v>649</v>
      </c>
      <c r="J174" s="193"/>
      <c r="K174" s="195" t="s">
        <v>91</v>
      </c>
      <c r="L174" s="195" t="s">
        <v>641</v>
      </c>
      <c r="M174" s="195">
        <v>0.8</v>
      </c>
    </row>
    <row r="175" spans="2:13" ht="15" customHeight="1" x14ac:dyDescent="0.35">
      <c r="B175" s="191">
        <v>172</v>
      </c>
      <c r="C175" s="193" t="s">
        <v>1051</v>
      </c>
      <c r="D175" s="193" t="s">
        <v>1052</v>
      </c>
      <c r="E175" s="194">
        <v>128.1</v>
      </c>
      <c r="F175" s="193" t="s">
        <v>695</v>
      </c>
      <c r="G175" s="193" t="str">
        <f t="shared" si="2"/>
        <v>≤ 0.400 mm (rất mịn)</v>
      </c>
      <c r="H175" s="193" t="s">
        <v>649</v>
      </c>
      <c r="I175" s="193" t="s">
        <v>649</v>
      </c>
      <c r="J175" s="193" t="s">
        <v>972</v>
      </c>
      <c r="K175" s="195" t="s">
        <v>72</v>
      </c>
      <c r="L175" s="195" t="s">
        <v>641</v>
      </c>
      <c r="M175" s="195">
        <v>1</v>
      </c>
    </row>
    <row r="176" spans="2:13" ht="15" customHeight="1" x14ac:dyDescent="0.35">
      <c r="B176" s="191">
        <v>173</v>
      </c>
      <c r="C176" s="193" t="s">
        <v>1053</v>
      </c>
      <c r="D176" s="193" t="s">
        <v>1054</v>
      </c>
      <c r="E176" s="194">
        <v>721.25</v>
      </c>
      <c r="F176" s="193" t="s">
        <v>695</v>
      </c>
      <c r="G176" s="193" t="str">
        <f t="shared" si="2"/>
        <v>≤ 0.400 mm (rất mịn)</v>
      </c>
      <c r="H176" s="193" t="s">
        <v>649</v>
      </c>
      <c r="I176" s="193" t="s">
        <v>649</v>
      </c>
      <c r="J176" s="193" t="s">
        <v>802</v>
      </c>
      <c r="K176" s="195" t="s">
        <v>91</v>
      </c>
      <c r="L176" s="195" t="s">
        <v>641</v>
      </c>
      <c r="M176" s="195">
        <v>0.8</v>
      </c>
    </row>
    <row r="177" spans="2:13" ht="15" customHeight="1" x14ac:dyDescent="0.35">
      <c r="B177" s="191">
        <v>174</v>
      </c>
      <c r="C177" s="193" t="s">
        <v>1055</v>
      </c>
      <c r="D177" s="193" t="s">
        <v>1056</v>
      </c>
      <c r="E177" s="197">
        <v>1161.5</v>
      </c>
      <c r="F177" s="193" t="s">
        <v>638</v>
      </c>
      <c r="G177" s="193" t="str">
        <f t="shared" si="2"/>
        <v>≤ 0.149 mm (rất mịn)</v>
      </c>
      <c r="H177" s="193" t="s">
        <v>881</v>
      </c>
      <c r="I177" s="193" t="s">
        <v>762</v>
      </c>
      <c r="J177" s="193"/>
      <c r="K177" s="195" t="s">
        <v>99</v>
      </c>
      <c r="L177" s="195">
        <v>15</v>
      </c>
      <c r="M177" s="195">
        <v>2</v>
      </c>
    </row>
    <row r="178" spans="2:13" ht="15" customHeight="1" x14ac:dyDescent="0.35">
      <c r="B178" s="191">
        <v>175</v>
      </c>
      <c r="C178" s="193" t="s">
        <v>1057</v>
      </c>
      <c r="D178" s="193" t="s">
        <v>1058</v>
      </c>
      <c r="E178" s="197">
        <v>1521.65</v>
      </c>
      <c r="F178" s="193" t="s">
        <v>743</v>
      </c>
      <c r="G178" s="193" t="str">
        <f t="shared" si="2"/>
        <v>76.2 mm đến ≤ 177.8 mm (hạt rất lớn)</v>
      </c>
      <c r="H178" s="193" t="s">
        <v>762</v>
      </c>
      <c r="I178" s="193" t="s">
        <v>762</v>
      </c>
      <c r="J178" s="193"/>
      <c r="K178" s="195" t="s">
        <v>99</v>
      </c>
      <c r="L178" s="195">
        <v>15</v>
      </c>
      <c r="M178" s="195">
        <v>2</v>
      </c>
    </row>
    <row r="179" spans="2:13" ht="15" customHeight="1" x14ac:dyDescent="0.35">
      <c r="B179" s="191">
        <v>176</v>
      </c>
      <c r="C179" s="193" t="s">
        <v>1059</v>
      </c>
      <c r="D179" s="193" t="s">
        <v>1060</v>
      </c>
      <c r="E179" s="197">
        <v>800.8</v>
      </c>
      <c r="F179" s="198" t="s">
        <v>724</v>
      </c>
      <c r="G179" s="193" t="str">
        <f t="shared" si="2"/>
        <v>Không xác định</v>
      </c>
      <c r="H179" s="193" t="s">
        <v>649</v>
      </c>
      <c r="I179" s="193" t="s">
        <v>649</v>
      </c>
      <c r="J179" s="193"/>
      <c r="K179" s="195" t="s">
        <v>99</v>
      </c>
      <c r="L179" s="195" t="s">
        <v>716</v>
      </c>
      <c r="M179" s="195">
        <v>2</v>
      </c>
    </row>
    <row r="180" spans="2:13" ht="15" customHeight="1" x14ac:dyDescent="0.35">
      <c r="B180" s="191">
        <v>177</v>
      </c>
      <c r="C180" s="193" t="s">
        <v>1061</v>
      </c>
      <c r="D180" s="193" t="s">
        <v>1062</v>
      </c>
      <c r="E180" s="197">
        <v>1241.6500000000001</v>
      </c>
      <c r="F180" s="193" t="s">
        <v>648</v>
      </c>
      <c r="G180" s="193" t="str">
        <f t="shared" si="2"/>
        <v>3.35mm đến 12.7 mm (hạt nhỏ)</v>
      </c>
      <c r="H180" s="193" t="s">
        <v>881</v>
      </c>
      <c r="I180" s="193" t="s">
        <v>762</v>
      </c>
      <c r="J180" s="193"/>
      <c r="K180" s="195" t="s">
        <v>99</v>
      </c>
      <c r="L180" s="195">
        <v>15</v>
      </c>
      <c r="M180" s="195">
        <v>2</v>
      </c>
    </row>
    <row r="181" spans="2:13" ht="15" customHeight="1" x14ac:dyDescent="0.35">
      <c r="B181" s="191">
        <v>178</v>
      </c>
      <c r="C181" s="193" t="s">
        <v>1063</v>
      </c>
      <c r="D181" s="193" t="s">
        <v>1064</v>
      </c>
      <c r="E181" s="197">
        <v>2041.9</v>
      </c>
      <c r="F181" s="193" t="s">
        <v>648</v>
      </c>
      <c r="G181" s="193" t="str">
        <f t="shared" si="2"/>
        <v>3.35mm đến 12.7 mm (hạt nhỏ)</v>
      </c>
      <c r="H181" s="193" t="s">
        <v>881</v>
      </c>
      <c r="I181" s="193" t="s">
        <v>640</v>
      </c>
      <c r="J181" s="193"/>
      <c r="K181" s="195" t="s">
        <v>99</v>
      </c>
      <c r="L181" s="195" t="s">
        <v>716</v>
      </c>
      <c r="M181" s="195">
        <v>2</v>
      </c>
    </row>
    <row r="182" spans="2:13" ht="15" customHeight="1" x14ac:dyDescent="0.35">
      <c r="B182" s="191">
        <v>179</v>
      </c>
      <c r="C182" s="193" t="s">
        <v>1065</v>
      </c>
      <c r="D182" s="193" t="s">
        <v>1066</v>
      </c>
      <c r="E182" s="197">
        <v>1801.85</v>
      </c>
      <c r="F182" s="193" t="s">
        <v>638</v>
      </c>
      <c r="G182" s="193" t="str">
        <f t="shared" si="2"/>
        <v>≤ 0.149 mm (rất mịn)</v>
      </c>
      <c r="H182" s="193" t="s">
        <v>649</v>
      </c>
      <c r="I182" s="193" t="s">
        <v>649</v>
      </c>
      <c r="J182" s="191"/>
      <c r="K182" s="195" t="s">
        <v>99</v>
      </c>
      <c r="L182" s="195" t="s">
        <v>716</v>
      </c>
      <c r="M182" s="195">
        <v>2</v>
      </c>
    </row>
    <row r="183" spans="2:13" ht="15" customHeight="1" x14ac:dyDescent="0.35">
      <c r="B183" s="191">
        <v>180</v>
      </c>
      <c r="C183" s="193" t="s">
        <v>1067</v>
      </c>
      <c r="D183" s="193" t="s">
        <v>1068</v>
      </c>
      <c r="E183" s="194">
        <v>1001.5</v>
      </c>
      <c r="F183" s="193" t="s">
        <v>648</v>
      </c>
      <c r="G183" s="193" t="str">
        <f t="shared" si="2"/>
        <v>3.35mm đến 12.7 mm (hạt nhỏ)</v>
      </c>
      <c r="H183" s="193" t="s">
        <v>644</v>
      </c>
      <c r="I183" s="193" t="s">
        <v>649</v>
      </c>
      <c r="J183" s="193" t="s">
        <v>802</v>
      </c>
      <c r="K183" s="195" t="s">
        <v>99</v>
      </c>
      <c r="L183" s="195" t="s">
        <v>641</v>
      </c>
      <c r="M183" s="195">
        <v>1</v>
      </c>
    </row>
    <row r="184" spans="2:13" ht="15" customHeight="1" x14ac:dyDescent="0.35">
      <c r="B184" s="191">
        <v>181</v>
      </c>
      <c r="C184" s="193" t="s">
        <v>1069</v>
      </c>
      <c r="D184" s="193" t="s">
        <v>1070</v>
      </c>
      <c r="E184" s="194">
        <v>601.04999999999995</v>
      </c>
      <c r="F184" s="193" t="s">
        <v>648</v>
      </c>
      <c r="G184" s="193" t="str">
        <f t="shared" si="2"/>
        <v>3.35mm đến 12.7 mm (hạt nhỏ)</v>
      </c>
      <c r="H184" s="193" t="s">
        <v>644</v>
      </c>
      <c r="I184" s="193" t="s">
        <v>762</v>
      </c>
      <c r="J184" s="193" t="s">
        <v>1071</v>
      </c>
      <c r="K184" s="195" t="s">
        <v>91</v>
      </c>
      <c r="L184" s="195" t="s">
        <v>641</v>
      </c>
      <c r="M184" s="195">
        <v>1</v>
      </c>
    </row>
    <row r="185" spans="2:13" ht="15" customHeight="1" x14ac:dyDescent="0.35">
      <c r="B185" s="191">
        <v>182</v>
      </c>
      <c r="C185" s="193" t="s">
        <v>1072</v>
      </c>
      <c r="D185" s="193" t="s">
        <v>1073</v>
      </c>
      <c r="E185" s="194">
        <v>721.25</v>
      </c>
      <c r="F185" s="193" t="s">
        <v>743</v>
      </c>
      <c r="G185" s="193" t="str">
        <f t="shared" si="2"/>
        <v>76.2 mm đến ≤ 177.8 mm (hạt rất lớn)</v>
      </c>
      <c r="H185" s="193" t="s">
        <v>644</v>
      </c>
      <c r="I185" s="193" t="s">
        <v>762</v>
      </c>
      <c r="J185" s="193" t="s">
        <v>992</v>
      </c>
      <c r="K185" s="195" t="s">
        <v>91</v>
      </c>
      <c r="L185" s="195" t="s">
        <v>641</v>
      </c>
      <c r="M185" s="195">
        <v>1.5</v>
      </c>
    </row>
    <row r="186" spans="2:13" ht="15" customHeight="1" x14ac:dyDescent="0.35">
      <c r="B186" s="191">
        <v>183</v>
      </c>
      <c r="C186" s="193" t="s">
        <v>1074</v>
      </c>
      <c r="D186" s="193" t="s">
        <v>1075</v>
      </c>
      <c r="E186" s="194">
        <v>704.6</v>
      </c>
      <c r="F186" s="193" t="s">
        <v>366</v>
      </c>
      <c r="G186" s="193" t="str">
        <f t="shared" si="2"/>
        <v>≤ 3.35 mm (mịn)</v>
      </c>
      <c r="H186" s="193" t="s">
        <v>644</v>
      </c>
      <c r="I186" s="193" t="s">
        <v>649</v>
      </c>
      <c r="J186" s="193" t="s">
        <v>802</v>
      </c>
      <c r="K186" s="195" t="s">
        <v>91</v>
      </c>
      <c r="L186" s="195" t="s">
        <v>641</v>
      </c>
      <c r="M186" s="195">
        <v>0.4</v>
      </c>
    </row>
    <row r="187" spans="2:13" ht="15" customHeight="1" x14ac:dyDescent="0.35">
      <c r="B187" s="191">
        <v>184</v>
      </c>
      <c r="C187" s="193" t="s">
        <v>1076</v>
      </c>
      <c r="D187" s="193" t="s">
        <v>1077</v>
      </c>
      <c r="E187" s="194">
        <v>785.4</v>
      </c>
      <c r="F187" s="193" t="s">
        <v>743</v>
      </c>
      <c r="G187" s="193" t="str">
        <f t="shared" si="2"/>
        <v>76.2 mm đến ≤ 177.8 mm (hạt rất lớn)</v>
      </c>
      <c r="H187" s="193" t="s">
        <v>644</v>
      </c>
      <c r="I187" s="193" t="s">
        <v>677</v>
      </c>
      <c r="J187" s="193"/>
      <c r="K187" s="195" t="s">
        <v>93</v>
      </c>
      <c r="L187" s="195" t="s">
        <v>641</v>
      </c>
      <c r="M187" s="195">
        <v>0.7</v>
      </c>
    </row>
    <row r="188" spans="2:13" ht="15" customHeight="1" x14ac:dyDescent="0.35">
      <c r="B188" s="191">
        <v>185</v>
      </c>
      <c r="C188" s="193" t="s">
        <v>1078</v>
      </c>
      <c r="D188" s="193" t="s">
        <v>1079</v>
      </c>
      <c r="E188" s="194">
        <v>560.65</v>
      </c>
      <c r="F188" s="193" t="s">
        <v>366</v>
      </c>
      <c r="G188" s="193" t="str">
        <f t="shared" si="2"/>
        <v>≤ 3.35 mm (mịn)</v>
      </c>
      <c r="H188" s="193" t="s">
        <v>644</v>
      </c>
      <c r="I188" s="193" t="s">
        <v>677</v>
      </c>
      <c r="J188" s="193"/>
      <c r="K188" s="195" t="s">
        <v>93</v>
      </c>
      <c r="L188" s="195" t="s">
        <v>641</v>
      </c>
      <c r="M188" s="195">
        <v>0.4</v>
      </c>
    </row>
    <row r="189" spans="2:13" ht="15" customHeight="1" x14ac:dyDescent="0.35">
      <c r="B189" s="191">
        <v>186</v>
      </c>
      <c r="C189" s="193" t="s">
        <v>101</v>
      </c>
      <c r="D189" s="193" t="s">
        <v>100</v>
      </c>
      <c r="E189" s="194">
        <v>584.70000000000005</v>
      </c>
      <c r="F189" s="193" t="s">
        <v>695</v>
      </c>
      <c r="G189" s="193" t="str">
        <f t="shared" si="2"/>
        <v>≤ 0.400 mm (rất mịn)</v>
      </c>
      <c r="H189" s="193" t="s">
        <v>644</v>
      </c>
      <c r="I189" s="193" t="s">
        <v>762</v>
      </c>
      <c r="J189" s="193" t="s">
        <v>1080</v>
      </c>
      <c r="K189" s="195" t="s">
        <v>72</v>
      </c>
      <c r="L189" s="195" t="s">
        <v>641</v>
      </c>
      <c r="M189" s="195">
        <v>0.6</v>
      </c>
    </row>
    <row r="190" spans="2:13" ht="15" customHeight="1" x14ac:dyDescent="0.35">
      <c r="B190" s="191">
        <v>187</v>
      </c>
      <c r="C190" s="193" t="s">
        <v>1081</v>
      </c>
      <c r="D190" s="193" t="s">
        <v>1082</v>
      </c>
      <c r="E190" s="194">
        <v>841.2</v>
      </c>
      <c r="F190" s="193" t="s">
        <v>695</v>
      </c>
      <c r="G190" s="193" t="str">
        <f t="shared" si="2"/>
        <v>≤ 0.400 mm (rất mịn)</v>
      </c>
      <c r="H190" s="193" t="s">
        <v>649</v>
      </c>
      <c r="I190" s="193" t="s">
        <v>649</v>
      </c>
      <c r="J190" s="193" t="s">
        <v>1083</v>
      </c>
      <c r="K190" s="195" t="s">
        <v>99</v>
      </c>
      <c r="L190" s="195" t="s">
        <v>716</v>
      </c>
      <c r="M190" s="195">
        <v>3.5</v>
      </c>
    </row>
    <row r="191" spans="2:13" ht="15" customHeight="1" x14ac:dyDescent="0.35">
      <c r="B191" s="191">
        <v>188</v>
      </c>
      <c r="C191" s="193" t="s">
        <v>1084</v>
      </c>
      <c r="D191" s="193" t="s">
        <v>1085</v>
      </c>
      <c r="E191" s="197">
        <v>1881.9</v>
      </c>
      <c r="F191" s="193" t="s">
        <v>695</v>
      </c>
      <c r="G191" s="193" t="str">
        <f t="shared" si="2"/>
        <v>≤ 0.400 mm (rất mịn)</v>
      </c>
      <c r="H191" s="193" t="s">
        <v>649</v>
      </c>
      <c r="I191" s="193" t="s">
        <v>649</v>
      </c>
      <c r="J191" s="193"/>
      <c r="K191" s="195" t="s">
        <v>99</v>
      </c>
      <c r="L191" s="195" t="s">
        <v>716</v>
      </c>
      <c r="M191" s="195">
        <v>3.5</v>
      </c>
    </row>
    <row r="192" spans="2:13" ht="15" customHeight="1" x14ac:dyDescent="0.35">
      <c r="B192" s="191">
        <v>189</v>
      </c>
      <c r="C192" s="193" t="s">
        <v>1086</v>
      </c>
      <c r="D192" s="193" t="s">
        <v>1087</v>
      </c>
      <c r="E192" s="194">
        <v>600.70000000000005</v>
      </c>
      <c r="F192" s="193" t="s">
        <v>695</v>
      </c>
      <c r="G192" s="193" t="str">
        <f t="shared" si="2"/>
        <v>≤ 0.400 mm (rất mịn)</v>
      </c>
      <c r="H192" s="193" t="s">
        <v>649</v>
      </c>
      <c r="I192" s="193" t="s">
        <v>649</v>
      </c>
      <c r="J192" s="193" t="s">
        <v>1083</v>
      </c>
      <c r="K192" s="195" t="s">
        <v>99</v>
      </c>
      <c r="L192" s="195" t="s">
        <v>716</v>
      </c>
      <c r="M192" s="195">
        <v>2</v>
      </c>
    </row>
    <row r="193" spans="2:13" ht="15" customHeight="1" x14ac:dyDescent="0.35">
      <c r="B193" s="191">
        <v>190</v>
      </c>
      <c r="C193" s="193" t="s">
        <v>1088</v>
      </c>
      <c r="D193" s="193" t="s">
        <v>1089</v>
      </c>
      <c r="E193" s="197">
        <v>1441.6999999999998</v>
      </c>
      <c r="F193" s="193" t="s">
        <v>366</v>
      </c>
      <c r="G193" s="193" t="str">
        <f t="shared" si="2"/>
        <v>≤ 3.35 mm (mịn)</v>
      </c>
      <c r="H193" s="193" t="s">
        <v>649</v>
      </c>
      <c r="I193" s="193" t="s">
        <v>649</v>
      </c>
      <c r="J193" s="193"/>
      <c r="K193" s="195" t="s">
        <v>99</v>
      </c>
      <c r="L193" s="195" t="s">
        <v>716</v>
      </c>
      <c r="M193" s="195">
        <v>2</v>
      </c>
    </row>
    <row r="194" spans="2:13" ht="15" customHeight="1" x14ac:dyDescent="0.35">
      <c r="B194" s="191">
        <v>191</v>
      </c>
      <c r="C194" s="193" t="s">
        <v>1090</v>
      </c>
      <c r="D194" s="193" t="s">
        <v>1091</v>
      </c>
      <c r="E194" s="197">
        <v>1601.8000000000002</v>
      </c>
      <c r="F194" s="193" t="s">
        <v>743</v>
      </c>
      <c r="G194" s="193" t="str">
        <f t="shared" si="2"/>
        <v>76.2 mm đến ≤ 177.8 mm (hạt rất lớn)</v>
      </c>
      <c r="H194" s="193" t="s">
        <v>649</v>
      </c>
      <c r="I194" s="193" t="s">
        <v>649</v>
      </c>
      <c r="J194" s="193"/>
      <c r="K194" s="195" t="s">
        <v>99</v>
      </c>
      <c r="L194" s="195" t="s">
        <v>716</v>
      </c>
      <c r="M194" s="195">
        <v>2</v>
      </c>
    </row>
    <row r="195" spans="2:13" ht="15" customHeight="1" x14ac:dyDescent="0.35">
      <c r="B195" s="191">
        <v>192</v>
      </c>
      <c r="C195" s="193" t="s">
        <v>1092</v>
      </c>
      <c r="D195" s="193" t="s">
        <v>1093</v>
      </c>
      <c r="E195" s="194">
        <v>600.70000000000005</v>
      </c>
      <c r="F195" s="193" t="s">
        <v>695</v>
      </c>
      <c r="G195" s="193" t="str">
        <f t="shared" si="2"/>
        <v>≤ 0.400 mm (rất mịn)</v>
      </c>
      <c r="H195" s="193" t="s">
        <v>649</v>
      </c>
      <c r="I195" s="193" t="s">
        <v>649</v>
      </c>
      <c r="J195" s="193" t="s">
        <v>779</v>
      </c>
      <c r="K195" s="195" t="s">
        <v>99</v>
      </c>
      <c r="L195" s="195" t="s">
        <v>716</v>
      </c>
      <c r="M195" s="195">
        <v>2</v>
      </c>
    </row>
    <row r="196" spans="2:13" ht="15" customHeight="1" x14ac:dyDescent="0.35">
      <c r="B196" s="191">
        <v>193</v>
      </c>
      <c r="C196" s="193" t="s">
        <v>1094</v>
      </c>
      <c r="D196" s="193" t="s">
        <v>1095</v>
      </c>
      <c r="E196" s="194">
        <v>560.70000000000005</v>
      </c>
      <c r="F196" s="193" t="s">
        <v>695</v>
      </c>
      <c r="G196" s="193" t="str">
        <f t="shared" si="2"/>
        <v>≤ 0.400 mm (rất mịn)</v>
      </c>
      <c r="H196" s="193" t="s">
        <v>644</v>
      </c>
      <c r="I196" s="193" t="s">
        <v>1096</v>
      </c>
      <c r="J196" s="193"/>
      <c r="K196" s="195" t="s">
        <v>99</v>
      </c>
      <c r="L196" s="195">
        <v>15</v>
      </c>
      <c r="M196" s="195">
        <v>2</v>
      </c>
    </row>
    <row r="197" spans="2:13" ht="15" customHeight="1" x14ac:dyDescent="0.35">
      <c r="B197" s="191">
        <v>194</v>
      </c>
      <c r="C197" s="193" t="s">
        <v>1097</v>
      </c>
      <c r="D197" s="193" t="s">
        <v>1098</v>
      </c>
      <c r="E197" s="194">
        <v>1001.3</v>
      </c>
      <c r="F197" s="193" t="s">
        <v>648</v>
      </c>
      <c r="G197" s="193" t="str">
        <f t="shared" ref="G197:G260" si="3">IF(F197="G400", "≤ 0.074 mm (rất mịn)",
IF(F197="A100", "≤ 0.149 mm (rất mịn)",
IF(F197="A40", "≤ 0.400 mm (rất mịn)",
IF(F197="B6", "≤ 3.35 mm (mịn)",
IF(F197="C1/2", "3.35mm đến 12.7 mm (hạt nhỏ)",
IF(F197="D3", "12.7 mm đến 76.2 mm (hạt lớn)",
IF(F197="D7", "76.2 mm đến ≤ 177.8 mm (hạt rất lớn)",
IF(F197="D16", "≤ 406.4 mm (cục to)",
IF(LEFT(F197,1)="D", "&gt; 406.4 mm (cục rất to)",
IF(F197="E", "Không đều - dạng sợi, xơ, phiến, trụ, miếng,...",
"Không xác định"))))))))))</f>
        <v>3.35mm đến 12.7 mm (hạt nhỏ)</v>
      </c>
      <c r="H197" s="193" t="s">
        <v>644</v>
      </c>
      <c r="I197" s="193" t="s">
        <v>640</v>
      </c>
      <c r="J197" s="193" t="s">
        <v>677</v>
      </c>
      <c r="K197" s="195" t="s">
        <v>99</v>
      </c>
      <c r="L197" s="195" t="s">
        <v>641</v>
      </c>
      <c r="M197" s="195">
        <v>2</v>
      </c>
    </row>
    <row r="198" spans="2:13" ht="15" customHeight="1" x14ac:dyDescent="0.35">
      <c r="B198" s="191">
        <v>195</v>
      </c>
      <c r="C198" s="193" t="s">
        <v>1099</v>
      </c>
      <c r="D198" s="193" t="s">
        <v>1100</v>
      </c>
      <c r="E198" s="194">
        <v>320.5</v>
      </c>
      <c r="F198" s="193" t="s">
        <v>638</v>
      </c>
      <c r="G198" s="193" t="str">
        <f t="shared" si="3"/>
        <v>≤ 0.149 mm (rất mịn)</v>
      </c>
      <c r="H198" s="193" t="s">
        <v>881</v>
      </c>
      <c r="I198" s="193" t="s">
        <v>1096</v>
      </c>
      <c r="J198" s="193"/>
      <c r="K198" s="195" t="s">
        <v>99</v>
      </c>
      <c r="L198" s="195">
        <v>15</v>
      </c>
      <c r="M198" s="195">
        <v>2</v>
      </c>
    </row>
    <row r="199" spans="2:13" ht="15" customHeight="1" x14ac:dyDescent="0.35">
      <c r="B199" s="191">
        <v>196</v>
      </c>
      <c r="C199" s="193" t="s">
        <v>1101</v>
      </c>
      <c r="D199" s="193" t="s">
        <v>1102</v>
      </c>
      <c r="E199" s="194">
        <v>256.25</v>
      </c>
      <c r="F199" s="193" t="s">
        <v>366</v>
      </c>
      <c r="G199" s="193" t="str">
        <f t="shared" si="3"/>
        <v>≤ 3.35 mm (mịn)</v>
      </c>
      <c r="H199" s="193" t="s">
        <v>644</v>
      </c>
      <c r="I199" s="193" t="s">
        <v>649</v>
      </c>
      <c r="J199" s="193" t="s">
        <v>1103</v>
      </c>
      <c r="K199" s="195" t="s">
        <v>72</v>
      </c>
      <c r="L199" s="195" t="s">
        <v>641</v>
      </c>
      <c r="M199" s="195">
        <v>0.8</v>
      </c>
    </row>
    <row r="200" spans="2:13" ht="15" customHeight="1" x14ac:dyDescent="0.35">
      <c r="B200" s="191">
        <v>197</v>
      </c>
      <c r="C200" s="193" t="s">
        <v>1104</v>
      </c>
      <c r="D200" s="193" t="s">
        <v>1105</v>
      </c>
      <c r="E200" s="194">
        <v>296.25</v>
      </c>
      <c r="F200" s="193" t="s">
        <v>648</v>
      </c>
      <c r="G200" s="193" t="str">
        <f t="shared" si="3"/>
        <v>3.35mm đến 12.7 mm (hạt nhỏ)</v>
      </c>
      <c r="H200" s="193" t="s">
        <v>644</v>
      </c>
      <c r="I200" s="193" t="s">
        <v>649</v>
      </c>
      <c r="J200" s="193"/>
      <c r="K200" s="195" t="s">
        <v>99</v>
      </c>
      <c r="L200" s="195" t="s">
        <v>641</v>
      </c>
      <c r="M200" s="195">
        <v>1.5</v>
      </c>
    </row>
    <row r="201" spans="2:13" ht="15" customHeight="1" x14ac:dyDescent="0.35">
      <c r="B201" s="191">
        <v>198</v>
      </c>
      <c r="C201" s="193" t="s">
        <v>1106</v>
      </c>
      <c r="D201" s="193" t="s">
        <v>1107</v>
      </c>
      <c r="E201" s="197">
        <v>1441.6999999999998</v>
      </c>
      <c r="F201" s="193" t="s">
        <v>648</v>
      </c>
      <c r="G201" s="193" t="str">
        <f t="shared" si="3"/>
        <v>3.35mm đến 12.7 mm (hạt nhỏ)</v>
      </c>
      <c r="H201" s="193" t="s">
        <v>881</v>
      </c>
      <c r="I201" s="193" t="s">
        <v>762</v>
      </c>
      <c r="J201" s="193"/>
      <c r="K201" s="195" t="s">
        <v>99</v>
      </c>
      <c r="L201" s="195">
        <v>15</v>
      </c>
      <c r="M201" s="195">
        <v>2.5</v>
      </c>
    </row>
    <row r="202" spans="2:13" ht="15" customHeight="1" x14ac:dyDescent="0.35">
      <c r="B202" s="191">
        <v>199</v>
      </c>
      <c r="C202" s="193" t="s">
        <v>1108</v>
      </c>
      <c r="D202" s="193" t="s">
        <v>1109</v>
      </c>
      <c r="E202" s="194">
        <v>320.5</v>
      </c>
      <c r="F202" s="193" t="s">
        <v>366</v>
      </c>
      <c r="G202" s="193" t="str">
        <f t="shared" si="3"/>
        <v>≤ 3.35 mm (mịn)</v>
      </c>
      <c r="H202" s="193" t="s">
        <v>644</v>
      </c>
      <c r="I202" s="193" t="s">
        <v>992</v>
      </c>
      <c r="J202" s="193" t="s">
        <v>802</v>
      </c>
      <c r="K202" s="195" t="s">
        <v>99</v>
      </c>
      <c r="L202" s="195" t="s">
        <v>641</v>
      </c>
      <c r="M202" s="195">
        <v>1.7</v>
      </c>
    </row>
    <row r="203" spans="2:13" ht="15" customHeight="1" x14ac:dyDescent="0.35">
      <c r="B203" s="191">
        <v>200</v>
      </c>
      <c r="C203" s="193" t="s">
        <v>1110</v>
      </c>
      <c r="D203" s="193" t="s">
        <v>1111</v>
      </c>
      <c r="E203" s="194">
        <v>320.5</v>
      </c>
      <c r="F203" s="193" t="s">
        <v>648</v>
      </c>
      <c r="G203" s="193" t="str">
        <f t="shared" si="3"/>
        <v>3.35mm đến 12.7 mm (hạt nhỏ)</v>
      </c>
      <c r="H203" s="193" t="s">
        <v>644</v>
      </c>
      <c r="I203" s="193" t="s">
        <v>649</v>
      </c>
      <c r="J203" s="193" t="s">
        <v>802</v>
      </c>
      <c r="K203" s="195" t="s">
        <v>91</v>
      </c>
      <c r="L203" s="195" t="s">
        <v>641</v>
      </c>
      <c r="M203" s="195">
        <v>0.5</v>
      </c>
    </row>
    <row r="204" spans="2:13" ht="15" customHeight="1" x14ac:dyDescent="0.35">
      <c r="B204" s="191">
        <v>201</v>
      </c>
      <c r="C204" s="193" t="s">
        <v>1112</v>
      </c>
      <c r="D204" s="193" t="s">
        <v>1113</v>
      </c>
      <c r="E204" s="194">
        <v>320.5</v>
      </c>
      <c r="F204" s="193" t="s">
        <v>695</v>
      </c>
      <c r="G204" s="193" t="str">
        <f t="shared" si="3"/>
        <v>≤ 0.400 mm (rất mịn)</v>
      </c>
      <c r="H204" s="193" t="s">
        <v>644</v>
      </c>
      <c r="I204" s="193" t="s">
        <v>992</v>
      </c>
      <c r="J204" s="193" t="s">
        <v>802</v>
      </c>
      <c r="K204" s="195" t="s">
        <v>91</v>
      </c>
      <c r="L204" s="195" t="s">
        <v>641</v>
      </c>
      <c r="M204" s="195">
        <v>0.6</v>
      </c>
    </row>
    <row r="205" spans="2:13" ht="15" customHeight="1" x14ac:dyDescent="0.35">
      <c r="B205" s="191">
        <v>202</v>
      </c>
      <c r="C205" s="193" t="s">
        <v>1114</v>
      </c>
      <c r="D205" s="193" t="s">
        <v>1115</v>
      </c>
      <c r="E205" s="194">
        <v>320.5</v>
      </c>
      <c r="F205" s="193" t="s">
        <v>366</v>
      </c>
      <c r="G205" s="193" t="str">
        <f t="shared" si="3"/>
        <v>≤ 3.35 mm (mịn)</v>
      </c>
      <c r="H205" s="193" t="s">
        <v>644</v>
      </c>
      <c r="I205" s="193" t="s">
        <v>649</v>
      </c>
      <c r="J205" s="193" t="s">
        <v>779</v>
      </c>
      <c r="K205" s="195" t="s">
        <v>93</v>
      </c>
      <c r="L205" s="195" t="s">
        <v>641</v>
      </c>
      <c r="M205" s="195">
        <v>0.6</v>
      </c>
    </row>
    <row r="206" spans="2:13" ht="15" customHeight="1" x14ac:dyDescent="0.35">
      <c r="B206" s="191">
        <v>203</v>
      </c>
      <c r="C206" s="193" t="s">
        <v>1116</v>
      </c>
      <c r="D206" s="193" t="s">
        <v>1117</v>
      </c>
      <c r="E206" s="197">
        <v>1361.75</v>
      </c>
      <c r="F206" s="193" t="s">
        <v>648</v>
      </c>
      <c r="G206" s="193" t="str">
        <f t="shared" si="3"/>
        <v>3.35mm đến 12.7 mm (hạt nhỏ)</v>
      </c>
      <c r="H206" s="193" t="s">
        <v>881</v>
      </c>
      <c r="I206" s="193" t="s">
        <v>640</v>
      </c>
      <c r="J206" s="193"/>
      <c r="K206" s="195" t="s">
        <v>99</v>
      </c>
      <c r="L206" s="195">
        <v>15</v>
      </c>
      <c r="M206" s="195">
        <v>2.5</v>
      </c>
    </row>
    <row r="207" spans="2:13" ht="15" customHeight="1" x14ac:dyDescent="0.35">
      <c r="B207" s="191">
        <v>204</v>
      </c>
      <c r="C207" s="193" t="s">
        <v>1118</v>
      </c>
      <c r="D207" s="193" t="s">
        <v>1119</v>
      </c>
      <c r="E207" s="194">
        <v>280.25</v>
      </c>
      <c r="F207" s="193" t="s">
        <v>318</v>
      </c>
      <c r="G207" s="193" t="str">
        <f t="shared" si="3"/>
        <v>12.7 mm đến 76.2 mm (hạt lớn)</v>
      </c>
      <c r="H207" s="193" t="s">
        <v>644</v>
      </c>
      <c r="I207" s="193" t="s">
        <v>992</v>
      </c>
      <c r="J207" s="193" t="s">
        <v>802</v>
      </c>
      <c r="K207" s="195" t="s">
        <v>99</v>
      </c>
      <c r="L207" s="195" t="s">
        <v>641</v>
      </c>
      <c r="M207" s="195">
        <v>1.4</v>
      </c>
    </row>
    <row r="208" spans="2:13" ht="15" customHeight="1" x14ac:dyDescent="0.35">
      <c r="B208" s="191">
        <v>205</v>
      </c>
      <c r="C208" s="193" t="s">
        <v>1120</v>
      </c>
      <c r="D208" s="193" t="s">
        <v>1121</v>
      </c>
      <c r="E208" s="194">
        <v>320.5</v>
      </c>
      <c r="F208" s="193" t="s">
        <v>366</v>
      </c>
      <c r="G208" s="193" t="str">
        <f t="shared" si="3"/>
        <v>≤ 3.35 mm (mịn)</v>
      </c>
      <c r="H208" s="193" t="s">
        <v>644</v>
      </c>
      <c r="I208" s="193" t="s">
        <v>1096</v>
      </c>
      <c r="J208" s="193" t="s">
        <v>1080</v>
      </c>
      <c r="K208" s="195" t="s">
        <v>91</v>
      </c>
      <c r="L208" s="195">
        <v>45</v>
      </c>
      <c r="M208" s="195">
        <v>0.5</v>
      </c>
    </row>
    <row r="209" spans="2:13" ht="15" customHeight="1" x14ac:dyDescent="0.35">
      <c r="B209" s="191">
        <v>206</v>
      </c>
      <c r="C209" s="193" t="s">
        <v>1122</v>
      </c>
      <c r="D209" s="193" t="s">
        <v>1123</v>
      </c>
      <c r="E209" s="194">
        <v>224.1</v>
      </c>
      <c r="F209" s="193" t="s">
        <v>638</v>
      </c>
      <c r="G209" s="193" t="str">
        <f t="shared" si="3"/>
        <v>≤ 0.149 mm (rất mịn)</v>
      </c>
      <c r="H209" s="193" t="s">
        <v>644</v>
      </c>
      <c r="I209" s="193" t="s">
        <v>649</v>
      </c>
      <c r="J209" s="193" t="s">
        <v>1124</v>
      </c>
      <c r="K209" s="195" t="s">
        <v>91</v>
      </c>
      <c r="L209" s="195" t="s">
        <v>641</v>
      </c>
      <c r="M209" s="195">
        <v>0.5</v>
      </c>
    </row>
    <row r="210" spans="2:13" ht="15" customHeight="1" x14ac:dyDescent="0.35">
      <c r="B210" s="191">
        <v>207</v>
      </c>
      <c r="C210" s="193" t="s">
        <v>1125</v>
      </c>
      <c r="D210" s="193" t="s">
        <v>1126</v>
      </c>
      <c r="E210" s="197">
        <v>1121.3499999999999</v>
      </c>
      <c r="F210" s="193" t="s">
        <v>753</v>
      </c>
      <c r="G210" s="193" t="str">
        <f t="shared" si="3"/>
        <v>&gt; 406.4 mm (cục rất to)</v>
      </c>
      <c r="H210" s="193" t="s">
        <v>644</v>
      </c>
      <c r="I210" s="193" t="s">
        <v>649</v>
      </c>
      <c r="J210" s="193" t="s">
        <v>960</v>
      </c>
      <c r="K210" s="195" t="s">
        <v>99</v>
      </c>
      <c r="L210" s="195" t="s">
        <v>641</v>
      </c>
      <c r="M210" s="195">
        <v>1</v>
      </c>
    </row>
    <row r="211" spans="2:13" ht="15" customHeight="1" x14ac:dyDescent="0.35">
      <c r="B211" s="191">
        <v>208</v>
      </c>
      <c r="C211" s="193" t="s">
        <v>1127</v>
      </c>
      <c r="D211" s="193" t="s">
        <v>1128</v>
      </c>
      <c r="E211" s="197">
        <v>560.65</v>
      </c>
      <c r="F211" s="198" t="s">
        <v>648</v>
      </c>
      <c r="G211" s="193" t="str">
        <f t="shared" si="3"/>
        <v>3.35mm đến 12.7 mm (hạt nhỏ)</v>
      </c>
      <c r="H211" s="193" t="s">
        <v>644</v>
      </c>
      <c r="I211" s="193" t="s">
        <v>649</v>
      </c>
      <c r="J211" s="193"/>
      <c r="K211" s="195" t="s">
        <v>93</v>
      </c>
      <c r="L211" s="195" t="s">
        <v>641</v>
      </c>
      <c r="M211" s="195">
        <v>2</v>
      </c>
    </row>
    <row r="212" spans="2:13" ht="15" customHeight="1" x14ac:dyDescent="0.35">
      <c r="B212" s="191">
        <v>209</v>
      </c>
      <c r="C212" s="193" t="s">
        <v>1129</v>
      </c>
      <c r="D212" s="193" t="s">
        <v>1130</v>
      </c>
      <c r="E212" s="194">
        <v>921.4</v>
      </c>
      <c r="F212" s="193" t="s">
        <v>366</v>
      </c>
      <c r="G212" s="193" t="str">
        <f t="shared" si="3"/>
        <v>≤ 3.35 mm (mịn)</v>
      </c>
      <c r="H212" s="193" t="s">
        <v>644</v>
      </c>
      <c r="I212" s="193" t="s">
        <v>992</v>
      </c>
      <c r="J212" s="193" t="s">
        <v>802</v>
      </c>
      <c r="K212" s="195" t="s">
        <v>99</v>
      </c>
      <c r="L212" s="195" t="s">
        <v>641</v>
      </c>
      <c r="M212" s="195">
        <v>1.6</v>
      </c>
    </row>
    <row r="213" spans="2:13" ht="15" customHeight="1" x14ac:dyDescent="0.35">
      <c r="B213" s="191">
        <v>210</v>
      </c>
      <c r="C213" s="193" t="s">
        <v>1131</v>
      </c>
      <c r="D213" s="193" t="s">
        <v>1132</v>
      </c>
      <c r="E213" s="194">
        <v>1121.5999999999999</v>
      </c>
      <c r="F213" s="193" t="s">
        <v>638</v>
      </c>
      <c r="G213" s="193" t="str">
        <f t="shared" si="3"/>
        <v>≤ 0.149 mm (rất mịn)</v>
      </c>
      <c r="H213" s="193" t="s">
        <v>644</v>
      </c>
      <c r="I213" s="193" t="s">
        <v>992</v>
      </c>
      <c r="J213" s="193" t="s">
        <v>802</v>
      </c>
      <c r="K213" s="195" t="s">
        <v>99</v>
      </c>
      <c r="L213" s="195" t="s">
        <v>641</v>
      </c>
      <c r="M213" s="195">
        <v>2</v>
      </c>
    </row>
    <row r="214" spans="2:13" ht="15" customHeight="1" x14ac:dyDescent="0.35">
      <c r="B214" s="191">
        <v>211</v>
      </c>
      <c r="C214" s="193" t="s">
        <v>1133</v>
      </c>
      <c r="D214" s="193" t="s">
        <v>1134</v>
      </c>
      <c r="E214" s="197">
        <v>1201.55</v>
      </c>
      <c r="F214" s="193" t="s">
        <v>318</v>
      </c>
      <c r="G214" s="193" t="str">
        <f t="shared" si="3"/>
        <v>12.7 mm đến 76.2 mm (hạt lớn)</v>
      </c>
      <c r="H214" s="193" t="s">
        <v>644</v>
      </c>
      <c r="I214" s="193" t="s">
        <v>1096</v>
      </c>
      <c r="J214" s="193"/>
      <c r="K214" s="195" t="s">
        <v>99</v>
      </c>
      <c r="L214" s="195" t="s">
        <v>641</v>
      </c>
      <c r="M214" s="195">
        <v>2</v>
      </c>
    </row>
    <row r="215" spans="2:13" ht="15" customHeight="1" x14ac:dyDescent="0.35">
      <c r="B215" s="191">
        <v>212</v>
      </c>
      <c r="C215" s="193" t="s">
        <v>1135</v>
      </c>
      <c r="D215" s="193" t="s">
        <v>1136</v>
      </c>
      <c r="E215" s="194">
        <v>160.25</v>
      </c>
      <c r="F215" s="193" t="s">
        <v>648</v>
      </c>
      <c r="G215" s="193" t="str">
        <f t="shared" si="3"/>
        <v>3.35mm đến 12.7 mm (hạt nhỏ)</v>
      </c>
      <c r="H215" s="193" t="s">
        <v>644</v>
      </c>
      <c r="I215" s="193" t="s">
        <v>649</v>
      </c>
      <c r="J215" s="193" t="s">
        <v>1137</v>
      </c>
      <c r="K215" s="195" t="s">
        <v>93</v>
      </c>
      <c r="L215" s="195" t="s">
        <v>641</v>
      </c>
      <c r="M215" s="195">
        <v>1.6</v>
      </c>
    </row>
    <row r="216" spans="2:13" ht="15" customHeight="1" x14ac:dyDescent="0.35">
      <c r="B216" s="191">
        <v>213</v>
      </c>
      <c r="C216" s="193" t="s">
        <v>1138</v>
      </c>
      <c r="D216" s="193" t="s">
        <v>1139</v>
      </c>
      <c r="E216" s="194">
        <v>681.3</v>
      </c>
      <c r="F216" s="193" t="s">
        <v>648</v>
      </c>
      <c r="G216" s="193" t="str">
        <f t="shared" si="3"/>
        <v>3.35mm đến 12.7 mm (hạt nhỏ)</v>
      </c>
      <c r="H216" s="193" t="s">
        <v>644</v>
      </c>
      <c r="I216" s="193" t="s">
        <v>1096</v>
      </c>
      <c r="J216" s="193"/>
      <c r="K216" s="195" t="s">
        <v>91</v>
      </c>
      <c r="L216" s="195">
        <v>45</v>
      </c>
      <c r="M216" s="195">
        <v>0.4</v>
      </c>
    </row>
    <row r="217" spans="2:13" ht="15" customHeight="1" x14ac:dyDescent="0.35">
      <c r="B217" s="191">
        <v>214</v>
      </c>
      <c r="C217" s="193" t="s">
        <v>1140</v>
      </c>
      <c r="D217" s="193" t="s">
        <v>1141</v>
      </c>
      <c r="E217" s="194">
        <v>280.55</v>
      </c>
      <c r="F217" s="193" t="s">
        <v>318</v>
      </c>
      <c r="G217" s="193" t="str">
        <f t="shared" si="3"/>
        <v>12.7 mm đến 76.2 mm (hạt lớn)</v>
      </c>
      <c r="H217" s="193" t="s">
        <v>644</v>
      </c>
      <c r="I217" s="193" t="s">
        <v>1096</v>
      </c>
      <c r="J217" s="193"/>
      <c r="K217" s="195" t="s">
        <v>91</v>
      </c>
      <c r="L217" s="195" t="s">
        <v>641</v>
      </c>
      <c r="M217" s="195">
        <v>1</v>
      </c>
    </row>
    <row r="218" spans="2:13" ht="15" customHeight="1" x14ac:dyDescent="0.35">
      <c r="B218" s="191">
        <v>215</v>
      </c>
      <c r="C218" s="193" t="s">
        <v>1142</v>
      </c>
      <c r="D218" s="193" t="s">
        <v>1143</v>
      </c>
      <c r="E218" s="194">
        <v>841.45</v>
      </c>
      <c r="F218" s="193" t="s">
        <v>318</v>
      </c>
      <c r="G218" s="193" t="str">
        <f t="shared" si="3"/>
        <v>12.7 mm đến 76.2 mm (hạt lớn)</v>
      </c>
      <c r="H218" s="193" t="s">
        <v>644</v>
      </c>
      <c r="I218" s="193" t="s">
        <v>992</v>
      </c>
      <c r="J218" s="193" t="s">
        <v>802</v>
      </c>
      <c r="K218" s="195" t="s">
        <v>93</v>
      </c>
      <c r="L218" s="195" t="s">
        <v>641</v>
      </c>
      <c r="M218" s="195">
        <v>1.5</v>
      </c>
    </row>
    <row r="219" spans="2:13" ht="15" customHeight="1" x14ac:dyDescent="0.35">
      <c r="B219" s="191">
        <v>216</v>
      </c>
      <c r="C219" s="193" t="s">
        <v>1144</v>
      </c>
      <c r="D219" s="193" t="s">
        <v>1145</v>
      </c>
      <c r="E219" s="194">
        <v>641.04999999999995</v>
      </c>
      <c r="F219" s="193" t="s">
        <v>318</v>
      </c>
      <c r="G219" s="193" t="str">
        <f t="shared" si="3"/>
        <v>12.7 mm đến 76.2 mm (hạt lớn)</v>
      </c>
      <c r="H219" s="193" t="s">
        <v>644</v>
      </c>
      <c r="I219" s="193" t="s">
        <v>1096</v>
      </c>
      <c r="J219" s="193" t="s">
        <v>1146</v>
      </c>
      <c r="K219" s="195" t="s">
        <v>93</v>
      </c>
      <c r="L219" s="195" t="s">
        <v>641</v>
      </c>
      <c r="M219" s="195">
        <v>0.4</v>
      </c>
    </row>
    <row r="220" spans="2:13" ht="15" customHeight="1" x14ac:dyDescent="0.35">
      <c r="B220" s="191">
        <v>217</v>
      </c>
      <c r="C220" s="193" t="s">
        <v>1147</v>
      </c>
      <c r="D220" s="193" t="s">
        <v>1148</v>
      </c>
      <c r="E220" s="194">
        <v>681</v>
      </c>
      <c r="F220" s="193" t="s">
        <v>648</v>
      </c>
      <c r="G220" s="193" t="str">
        <f t="shared" si="3"/>
        <v>3.35mm đến 12.7 mm (hạt nhỏ)</v>
      </c>
      <c r="H220" s="193" t="s">
        <v>644</v>
      </c>
      <c r="I220" s="193" t="s">
        <v>1096</v>
      </c>
      <c r="J220" s="193" t="s">
        <v>1146</v>
      </c>
      <c r="K220" s="195" t="s">
        <v>72</v>
      </c>
      <c r="L220" s="195" t="s">
        <v>641</v>
      </c>
      <c r="M220" s="195">
        <v>0.6</v>
      </c>
    </row>
    <row r="221" spans="2:13" ht="15" customHeight="1" x14ac:dyDescent="0.35">
      <c r="B221" s="191">
        <v>218</v>
      </c>
      <c r="C221" s="193" t="s">
        <v>1149</v>
      </c>
      <c r="D221" s="193" t="s">
        <v>1150</v>
      </c>
      <c r="E221" s="194">
        <v>545.20000000000005</v>
      </c>
      <c r="F221" s="193" t="s">
        <v>318</v>
      </c>
      <c r="G221" s="193" t="str">
        <f t="shared" si="3"/>
        <v>12.7 mm đến 76.2 mm (hạt lớn)</v>
      </c>
      <c r="H221" s="193" t="s">
        <v>644</v>
      </c>
      <c r="I221" s="193" t="s">
        <v>1096</v>
      </c>
      <c r="J221" s="193" t="s">
        <v>1146</v>
      </c>
      <c r="K221" s="195" t="s">
        <v>72</v>
      </c>
      <c r="L221" s="195" t="s">
        <v>641</v>
      </c>
      <c r="M221" s="195">
        <v>0.4</v>
      </c>
    </row>
    <row r="222" spans="2:13" ht="15" customHeight="1" x14ac:dyDescent="0.35">
      <c r="B222" s="191">
        <v>219</v>
      </c>
      <c r="C222" s="193" t="s">
        <v>1151</v>
      </c>
      <c r="D222" s="193" t="s">
        <v>1152</v>
      </c>
      <c r="E222" s="194">
        <v>545.20000000000005</v>
      </c>
      <c r="F222" s="193" t="s">
        <v>318</v>
      </c>
      <c r="G222" s="193" t="str">
        <f t="shared" si="3"/>
        <v>12.7 mm đến 76.2 mm (hạt lớn)</v>
      </c>
      <c r="H222" s="193" t="s">
        <v>644</v>
      </c>
      <c r="I222" s="193" t="s">
        <v>992</v>
      </c>
      <c r="J222" s="193" t="s">
        <v>1146</v>
      </c>
      <c r="K222" s="195" t="s">
        <v>72</v>
      </c>
      <c r="L222" s="195" t="s">
        <v>641</v>
      </c>
      <c r="M222" s="195">
        <v>0.4</v>
      </c>
    </row>
    <row r="223" spans="2:13" ht="15" customHeight="1" x14ac:dyDescent="0.35">
      <c r="B223" s="191">
        <v>220</v>
      </c>
      <c r="C223" s="193" t="s">
        <v>1153</v>
      </c>
      <c r="D223" s="193" t="s">
        <v>1154</v>
      </c>
      <c r="E223" s="197">
        <v>2401.5500000000002</v>
      </c>
      <c r="F223" s="193" t="s">
        <v>318</v>
      </c>
      <c r="G223" s="193" t="str">
        <f t="shared" si="3"/>
        <v>12.7 mm đến 76.2 mm (hạt lớn)</v>
      </c>
      <c r="H223" s="193" t="s">
        <v>644</v>
      </c>
      <c r="I223" s="193" t="s">
        <v>762</v>
      </c>
      <c r="J223" s="193"/>
      <c r="K223" s="195" t="s">
        <v>99</v>
      </c>
      <c r="L223" s="195">
        <v>15</v>
      </c>
      <c r="M223" s="195">
        <v>2</v>
      </c>
    </row>
    <row r="224" spans="2:13" ht="15" customHeight="1" x14ac:dyDescent="0.35">
      <c r="B224" s="191">
        <v>221</v>
      </c>
      <c r="C224" s="193" t="s">
        <v>1155</v>
      </c>
      <c r="D224" s="193" t="s">
        <v>1156</v>
      </c>
      <c r="E224" s="197">
        <v>2401.65</v>
      </c>
      <c r="F224" s="193" t="s">
        <v>695</v>
      </c>
      <c r="G224" s="193" t="str">
        <f t="shared" si="3"/>
        <v>≤ 0.400 mm (rất mịn)</v>
      </c>
      <c r="H224" s="193" t="s">
        <v>881</v>
      </c>
      <c r="I224" s="193" t="s">
        <v>762</v>
      </c>
      <c r="J224" s="193"/>
      <c r="K224" s="195" t="s">
        <v>99</v>
      </c>
      <c r="L224" s="195">
        <v>15</v>
      </c>
      <c r="M224" s="195">
        <v>2.2000000000000002</v>
      </c>
    </row>
    <row r="225" spans="2:13" ht="15" customHeight="1" x14ac:dyDescent="0.35">
      <c r="B225" s="191">
        <v>222</v>
      </c>
      <c r="C225" s="193" t="s">
        <v>1157</v>
      </c>
      <c r="D225" s="193" t="s">
        <v>1158</v>
      </c>
      <c r="E225" s="194">
        <v>200.15</v>
      </c>
      <c r="F225" s="193" t="s">
        <v>638</v>
      </c>
      <c r="G225" s="193" t="str">
        <f t="shared" si="3"/>
        <v>≤ 0.149 mm (rất mịn)</v>
      </c>
      <c r="H225" s="193" t="s">
        <v>644</v>
      </c>
      <c r="I225" s="193" t="s">
        <v>649</v>
      </c>
      <c r="J225" s="193" t="s">
        <v>1124</v>
      </c>
      <c r="K225" s="195" t="s">
        <v>99</v>
      </c>
      <c r="L225" s="195" t="s">
        <v>716</v>
      </c>
      <c r="M225" s="195">
        <v>1</v>
      </c>
    </row>
    <row r="226" spans="2:13" ht="15" customHeight="1" x14ac:dyDescent="0.35">
      <c r="B226" s="191">
        <v>223</v>
      </c>
      <c r="C226" s="193" t="s">
        <v>1159</v>
      </c>
      <c r="D226" s="193" t="s">
        <v>1160</v>
      </c>
      <c r="E226" s="197">
        <v>600.75</v>
      </c>
      <c r="F226" s="198" t="s">
        <v>648</v>
      </c>
      <c r="G226" s="193" t="str">
        <f t="shared" si="3"/>
        <v>3.35mm đến 12.7 mm (hạt nhỏ)</v>
      </c>
      <c r="H226" s="193" t="s">
        <v>644</v>
      </c>
      <c r="I226" s="193" t="s">
        <v>762</v>
      </c>
      <c r="J226" s="193"/>
      <c r="K226" s="195" t="s">
        <v>99</v>
      </c>
      <c r="L226" s="195" t="s">
        <v>716</v>
      </c>
      <c r="M226" s="195">
        <v>1.6</v>
      </c>
    </row>
    <row r="227" spans="2:13" ht="15" customHeight="1" x14ac:dyDescent="0.35">
      <c r="B227" s="191">
        <v>224</v>
      </c>
      <c r="C227" s="193" t="s">
        <v>1161</v>
      </c>
      <c r="D227" s="193" t="s">
        <v>1162</v>
      </c>
      <c r="E227" s="194">
        <v>681</v>
      </c>
      <c r="F227" s="193" t="s">
        <v>648</v>
      </c>
      <c r="G227" s="193" t="str">
        <f t="shared" si="3"/>
        <v>3.35mm đến 12.7 mm (hạt nhỏ)</v>
      </c>
      <c r="H227" s="193" t="s">
        <v>644</v>
      </c>
      <c r="I227" s="193" t="s">
        <v>1096</v>
      </c>
      <c r="J227" s="193"/>
      <c r="K227" s="195" t="s">
        <v>99</v>
      </c>
      <c r="L227" s="195">
        <v>45</v>
      </c>
      <c r="M227" s="195">
        <v>0.5</v>
      </c>
    </row>
    <row r="228" spans="2:13" ht="15" customHeight="1" x14ac:dyDescent="0.35">
      <c r="B228" s="191">
        <v>225</v>
      </c>
      <c r="C228" s="193" t="s">
        <v>1163</v>
      </c>
      <c r="D228" s="193" t="s">
        <v>1164</v>
      </c>
      <c r="E228" s="197">
        <v>504.95</v>
      </c>
      <c r="F228" s="198" t="s">
        <v>318</v>
      </c>
      <c r="G228" s="193" t="str">
        <f t="shared" si="3"/>
        <v>12.7 mm đến 76.2 mm (hạt lớn)</v>
      </c>
      <c r="H228" s="193" t="s">
        <v>644</v>
      </c>
      <c r="I228" s="193" t="s">
        <v>1096</v>
      </c>
      <c r="J228" s="193"/>
      <c r="K228" s="195" t="s">
        <v>99</v>
      </c>
      <c r="L228" s="195" t="s">
        <v>641</v>
      </c>
      <c r="M228" s="195">
        <v>2</v>
      </c>
    </row>
    <row r="229" spans="2:13" ht="15" customHeight="1" x14ac:dyDescent="0.35">
      <c r="B229" s="191">
        <v>226</v>
      </c>
      <c r="C229" s="193" t="s">
        <v>1165</v>
      </c>
      <c r="D229" s="193" t="s">
        <v>1166</v>
      </c>
      <c r="E229" s="194">
        <v>704.7</v>
      </c>
      <c r="F229" s="193" t="s">
        <v>695</v>
      </c>
      <c r="G229" s="193" t="str">
        <f t="shared" si="3"/>
        <v>≤ 0.400 mm (rất mịn)</v>
      </c>
      <c r="H229" s="193" t="s">
        <v>644</v>
      </c>
      <c r="I229" s="193" t="s">
        <v>649</v>
      </c>
      <c r="J229" s="193" t="s">
        <v>1124</v>
      </c>
      <c r="K229" s="195" t="s">
        <v>99</v>
      </c>
      <c r="L229" s="195" t="s">
        <v>641</v>
      </c>
      <c r="M229" s="195">
        <v>2</v>
      </c>
    </row>
    <row r="230" spans="2:13" ht="15" customHeight="1" x14ac:dyDescent="0.35">
      <c r="B230" s="191">
        <v>227</v>
      </c>
      <c r="C230" s="193" t="s">
        <v>1167</v>
      </c>
      <c r="D230" s="193" t="s">
        <v>1168</v>
      </c>
      <c r="E230" s="194">
        <v>256.25</v>
      </c>
      <c r="F230" s="193" t="s">
        <v>695</v>
      </c>
      <c r="G230" s="193" t="str">
        <f t="shared" si="3"/>
        <v>≤ 0.400 mm (rất mịn)</v>
      </c>
      <c r="H230" s="193" t="s">
        <v>644</v>
      </c>
      <c r="I230" s="193" t="s">
        <v>649</v>
      </c>
      <c r="J230" s="193" t="s">
        <v>1080</v>
      </c>
      <c r="K230" s="195" t="s">
        <v>72</v>
      </c>
      <c r="L230" s="195" t="s">
        <v>641</v>
      </c>
      <c r="M230" s="195">
        <v>0.6</v>
      </c>
    </row>
    <row r="231" spans="2:13" ht="15" customHeight="1" x14ac:dyDescent="0.35">
      <c r="B231" s="191">
        <v>228</v>
      </c>
      <c r="C231" s="193" t="s">
        <v>1169</v>
      </c>
      <c r="D231" s="193" t="s">
        <v>1170</v>
      </c>
      <c r="E231" s="197">
        <v>576.54999999999995</v>
      </c>
      <c r="F231" s="198" t="s">
        <v>695</v>
      </c>
      <c r="G231" s="193" t="str">
        <f t="shared" si="3"/>
        <v>≤ 0.400 mm (rất mịn)</v>
      </c>
      <c r="H231" s="193" t="s">
        <v>644</v>
      </c>
      <c r="I231" s="193" t="s">
        <v>649</v>
      </c>
      <c r="J231" s="193" t="s">
        <v>1171</v>
      </c>
      <c r="K231" s="195" t="s">
        <v>91</v>
      </c>
      <c r="L231" s="195" t="s">
        <v>641</v>
      </c>
      <c r="M231" s="195">
        <v>1.4</v>
      </c>
    </row>
    <row r="232" spans="2:13" ht="15" customHeight="1" x14ac:dyDescent="0.35">
      <c r="B232" s="191">
        <v>229</v>
      </c>
      <c r="C232" s="193" t="s">
        <v>1172</v>
      </c>
      <c r="D232" s="193" t="s">
        <v>1173</v>
      </c>
      <c r="E232" s="197">
        <v>576.54999999999995</v>
      </c>
      <c r="F232" s="198" t="s">
        <v>695</v>
      </c>
      <c r="G232" s="193" t="str">
        <f t="shared" si="3"/>
        <v>≤ 0.400 mm (rất mịn)</v>
      </c>
      <c r="H232" s="193" t="s">
        <v>644</v>
      </c>
      <c r="I232" s="193" t="s">
        <v>649</v>
      </c>
      <c r="J232" s="193" t="s">
        <v>1171</v>
      </c>
      <c r="K232" s="195" t="s">
        <v>91</v>
      </c>
      <c r="L232" s="195" t="s">
        <v>641</v>
      </c>
      <c r="M232" s="195">
        <v>1.4</v>
      </c>
    </row>
    <row r="233" spans="2:13" ht="15" customHeight="1" x14ac:dyDescent="0.35">
      <c r="B233" s="191">
        <v>230</v>
      </c>
      <c r="C233" s="193" t="s">
        <v>1174</v>
      </c>
      <c r="D233" s="193" t="s">
        <v>1175</v>
      </c>
      <c r="E233" s="197">
        <v>4001.5</v>
      </c>
      <c r="F233" s="193" t="s">
        <v>695</v>
      </c>
      <c r="G233" s="193" t="str">
        <f t="shared" si="3"/>
        <v>≤ 0.400 mm (rất mịn)</v>
      </c>
      <c r="H233" s="193" t="s">
        <v>644</v>
      </c>
      <c r="I233" s="193" t="s">
        <v>649</v>
      </c>
      <c r="J233" s="193" t="s">
        <v>1171</v>
      </c>
      <c r="K233" s="195" t="s">
        <v>99</v>
      </c>
      <c r="L233" s="195" t="s">
        <v>641</v>
      </c>
      <c r="M233" s="195">
        <v>1</v>
      </c>
    </row>
    <row r="234" spans="2:13" ht="15" customHeight="1" x14ac:dyDescent="0.35">
      <c r="B234" s="191">
        <v>231</v>
      </c>
      <c r="C234" s="193" t="s">
        <v>1176</v>
      </c>
      <c r="D234" s="193" t="s">
        <v>1177</v>
      </c>
      <c r="E234" s="197">
        <v>3761.7</v>
      </c>
      <c r="F234" s="193" t="s">
        <v>366</v>
      </c>
      <c r="G234" s="193" t="str">
        <f t="shared" si="3"/>
        <v>≤ 3.35 mm (mịn)</v>
      </c>
      <c r="H234" s="193" t="s">
        <v>644</v>
      </c>
      <c r="I234" s="193" t="s">
        <v>1096</v>
      </c>
      <c r="J234" s="193"/>
      <c r="K234" s="195" t="s">
        <v>99</v>
      </c>
      <c r="L234" s="195" t="s">
        <v>641</v>
      </c>
      <c r="M234" s="195">
        <v>1.4</v>
      </c>
    </row>
    <row r="235" spans="2:13" ht="15" customHeight="1" x14ac:dyDescent="0.35">
      <c r="B235" s="191">
        <v>232</v>
      </c>
      <c r="C235" s="193" t="s">
        <v>1178</v>
      </c>
      <c r="D235" s="193" t="s">
        <v>1179</v>
      </c>
      <c r="E235" s="197">
        <v>3281.6000000000004</v>
      </c>
      <c r="F235" s="193" t="s">
        <v>648</v>
      </c>
      <c r="G235" s="193" t="str">
        <f t="shared" si="3"/>
        <v>3.35mm đến 12.7 mm (hạt nhỏ)</v>
      </c>
      <c r="H235" s="193" t="s">
        <v>644</v>
      </c>
      <c r="I235" s="193" t="s">
        <v>762</v>
      </c>
      <c r="J235" s="193"/>
      <c r="K235" s="195" t="s">
        <v>99</v>
      </c>
      <c r="L235" s="195" t="s">
        <v>716</v>
      </c>
      <c r="M235" s="195">
        <v>1.4</v>
      </c>
    </row>
    <row r="236" spans="2:13" ht="15" customHeight="1" x14ac:dyDescent="0.35">
      <c r="B236" s="191">
        <v>233</v>
      </c>
      <c r="C236" s="193" t="s">
        <v>1180</v>
      </c>
      <c r="D236" s="193" t="s">
        <v>1181</v>
      </c>
      <c r="E236" s="194">
        <v>1440.9</v>
      </c>
      <c r="F236" s="193" t="s">
        <v>638</v>
      </c>
      <c r="G236" s="193" t="str">
        <f t="shared" si="3"/>
        <v>≤ 0.149 mm (rất mịn)</v>
      </c>
      <c r="H236" s="193" t="s">
        <v>644</v>
      </c>
      <c r="I236" s="193" t="s">
        <v>649</v>
      </c>
      <c r="J236" s="193" t="s">
        <v>779</v>
      </c>
      <c r="K236" s="195" t="s">
        <v>99</v>
      </c>
      <c r="L236" s="195" t="s">
        <v>641</v>
      </c>
      <c r="M236" s="195">
        <v>1.2</v>
      </c>
    </row>
    <row r="237" spans="2:13" ht="15" customHeight="1" x14ac:dyDescent="0.35">
      <c r="B237" s="191">
        <v>234</v>
      </c>
      <c r="C237" s="193" t="s">
        <v>1182</v>
      </c>
      <c r="D237" s="193" t="s">
        <v>1183</v>
      </c>
      <c r="E237" s="194">
        <v>1681.0500000000002</v>
      </c>
      <c r="F237" s="193" t="s">
        <v>724</v>
      </c>
      <c r="G237" s="193" t="str">
        <f t="shared" si="3"/>
        <v>Không xác định</v>
      </c>
      <c r="H237" s="193" t="s">
        <v>644</v>
      </c>
      <c r="I237" s="193" t="s">
        <v>1096</v>
      </c>
      <c r="J237" s="193" t="s">
        <v>1080</v>
      </c>
      <c r="K237" s="195" t="s">
        <v>99</v>
      </c>
      <c r="L237" s="195" t="s">
        <v>641</v>
      </c>
      <c r="M237" s="195">
        <v>1.2</v>
      </c>
    </row>
    <row r="238" spans="2:13" ht="15" customHeight="1" x14ac:dyDescent="0.35">
      <c r="B238" s="191">
        <v>235</v>
      </c>
      <c r="C238" s="193" t="s">
        <v>1184</v>
      </c>
      <c r="D238" s="193" t="s">
        <v>1185</v>
      </c>
      <c r="E238" s="197">
        <v>4001.5</v>
      </c>
      <c r="F238" s="193" t="s">
        <v>638</v>
      </c>
      <c r="G238" s="193" t="str">
        <f t="shared" si="3"/>
        <v>≤ 0.149 mm (rất mịn)</v>
      </c>
      <c r="H238" s="193" t="s">
        <v>644</v>
      </c>
      <c r="I238" s="193" t="s">
        <v>649</v>
      </c>
      <c r="J238" s="193" t="s">
        <v>1171</v>
      </c>
      <c r="K238" s="195" t="s">
        <v>99</v>
      </c>
      <c r="L238" s="195" t="s">
        <v>641</v>
      </c>
      <c r="M238" s="195">
        <v>1</v>
      </c>
    </row>
    <row r="239" spans="2:13" ht="15" customHeight="1" x14ac:dyDescent="0.35">
      <c r="B239" s="191">
        <v>236</v>
      </c>
      <c r="C239" s="193" t="s">
        <v>1186</v>
      </c>
      <c r="D239" s="193" t="s">
        <v>1187</v>
      </c>
      <c r="E239" s="197">
        <v>960.75</v>
      </c>
      <c r="F239" s="198" t="s">
        <v>648</v>
      </c>
      <c r="G239" s="193" t="str">
        <f t="shared" si="3"/>
        <v>3.35mm đến 12.7 mm (hạt nhỏ)</v>
      </c>
      <c r="H239" s="193" t="s">
        <v>644</v>
      </c>
      <c r="I239" s="193" t="s">
        <v>640</v>
      </c>
      <c r="J239" s="193"/>
      <c r="K239" s="195" t="s">
        <v>99</v>
      </c>
      <c r="L239" s="195">
        <v>15</v>
      </c>
      <c r="M239" s="195">
        <v>1.7</v>
      </c>
    </row>
    <row r="240" spans="2:13" ht="15" customHeight="1" x14ac:dyDescent="0.35">
      <c r="B240" s="191">
        <v>237</v>
      </c>
      <c r="C240" s="193" t="s">
        <v>1188</v>
      </c>
      <c r="D240" s="193" t="s">
        <v>1189</v>
      </c>
      <c r="E240" s="194">
        <v>1000.85</v>
      </c>
      <c r="F240" s="193" t="s">
        <v>366</v>
      </c>
      <c r="G240" s="193" t="str">
        <f t="shared" si="3"/>
        <v>≤ 3.35 mm (mịn)</v>
      </c>
      <c r="H240" s="193" t="s">
        <v>644</v>
      </c>
      <c r="I240" s="193" t="s">
        <v>1096</v>
      </c>
      <c r="J240" s="193" t="s">
        <v>677</v>
      </c>
      <c r="K240" s="195" t="s">
        <v>91</v>
      </c>
      <c r="L240" s="195" t="s">
        <v>641</v>
      </c>
      <c r="M240" s="195">
        <v>0.6</v>
      </c>
    </row>
    <row r="241" spans="2:13" ht="15" customHeight="1" x14ac:dyDescent="0.35">
      <c r="B241" s="191">
        <v>238</v>
      </c>
      <c r="C241" s="193" t="s">
        <v>1190</v>
      </c>
      <c r="D241" s="193" t="s">
        <v>1191</v>
      </c>
      <c r="E241" s="194">
        <v>320.5</v>
      </c>
      <c r="F241" s="193" t="s">
        <v>366</v>
      </c>
      <c r="G241" s="193" t="str">
        <f t="shared" si="3"/>
        <v>≤ 3.35 mm (mịn)</v>
      </c>
      <c r="H241" s="193" t="s">
        <v>644</v>
      </c>
      <c r="I241" s="193" t="s">
        <v>649</v>
      </c>
      <c r="J241" s="193" t="s">
        <v>1192</v>
      </c>
      <c r="K241" s="195" t="s">
        <v>99</v>
      </c>
      <c r="L241" s="195" t="s">
        <v>641</v>
      </c>
      <c r="M241" s="195">
        <v>0.8</v>
      </c>
    </row>
    <row r="242" spans="2:13" ht="15" customHeight="1" x14ac:dyDescent="0.35">
      <c r="B242" s="191">
        <v>239</v>
      </c>
      <c r="C242" s="193" t="s">
        <v>1193</v>
      </c>
      <c r="D242" s="193" t="s">
        <v>1194</v>
      </c>
      <c r="E242" s="194">
        <v>576.75</v>
      </c>
      <c r="F242" s="193" t="s">
        <v>695</v>
      </c>
      <c r="G242" s="193" t="str">
        <f t="shared" si="3"/>
        <v>≤ 0.400 mm (rất mịn)</v>
      </c>
      <c r="H242" s="193" t="s">
        <v>644</v>
      </c>
      <c r="I242" s="193" t="s">
        <v>649</v>
      </c>
      <c r="J242" s="193" t="s">
        <v>1192</v>
      </c>
      <c r="K242" s="195" t="s">
        <v>93</v>
      </c>
      <c r="L242" s="195" t="s">
        <v>641</v>
      </c>
      <c r="M242" s="195">
        <v>0.6</v>
      </c>
    </row>
    <row r="243" spans="2:13" ht="15" customHeight="1" x14ac:dyDescent="0.35">
      <c r="B243" s="191">
        <v>240</v>
      </c>
      <c r="C243" s="193" t="s">
        <v>1195</v>
      </c>
      <c r="D243" s="193" t="s">
        <v>1196</v>
      </c>
      <c r="E243" s="194">
        <v>873.7</v>
      </c>
      <c r="F243" s="193" t="s">
        <v>648</v>
      </c>
      <c r="G243" s="193" t="str">
        <f t="shared" si="3"/>
        <v>3.35mm đến 12.7 mm (hạt nhỏ)</v>
      </c>
      <c r="H243" s="193" t="s">
        <v>644</v>
      </c>
      <c r="I243" s="193" t="s">
        <v>1096</v>
      </c>
      <c r="J243" s="193" t="s">
        <v>1197</v>
      </c>
      <c r="K243" s="195" t="s">
        <v>93</v>
      </c>
      <c r="L243" s="195">
        <v>45</v>
      </c>
      <c r="M243" s="195">
        <v>2</v>
      </c>
    </row>
    <row r="244" spans="2:13" ht="15" customHeight="1" x14ac:dyDescent="0.35">
      <c r="B244" s="191">
        <v>241</v>
      </c>
      <c r="C244" s="193" t="s">
        <v>110</v>
      </c>
      <c r="D244" s="193" t="s">
        <v>1198</v>
      </c>
      <c r="E244" s="197">
        <v>544.95000000000005</v>
      </c>
      <c r="F244" s="198" t="s">
        <v>366</v>
      </c>
      <c r="G244" s="193" t="str">
        <f t="shared" si="3"/>
        <v>≤ 3.35 mm (mịn)</v>
      </c>
      <c r="H244" s="193" t="s">
        <v>644</v>
      </c>
      <c r="I244" s="193" t="s">
        <v>1096</v>
      </c>
      <c r="J244" s="193"/>
      <c r="K244" s="195" t="s">
        <v>99</v>
      </c>
      <c r="L244" s="195" t="s">
        <v>641</v>
      </c>
      <c r="M244" s="195">
        <v>2</v>
      </c>
    </row>
    <row r="245" spans="2:13" ht="15" customHeight="1" x14ac:dyDescent="0.35">
      <c r="B245" s="191">
        <v>242</v>
      </c>
      <c r="C245" s="193" t="s">
        <v>1199</v>
      </c>
      <c r="D245" s="193" t="s">
        <v>1200</v>
      </c>
      <c r="E245" s="197">
        <v>1401.05</v>
      </c>
      <c r="F245" s="193" t="s">
        <v>753</v>
      </c>
      <c r="G245" s="193" t="str">
        <f t="shared" si="3"/>
        <v>&gt; 406.4 mm (cục rất to)</v>
      </c>
      <c r="H245" s="193" t="s">
        <v>644</v>
      </c>
      <c r="I245" s="193" t="s">
        <v>762</v>
      </c>
      <c r="J245" s="193"/>
      <c r="K245" s="195" t="s">
        <v>99</v>
      </c>
      <c r="L245" s="195" t="s">
        <v>716</v>
      </c>
      <c r="M245" s="195">
        <v>2</v>
      </c>
    </row>
    <row r="246" spans="2:13" ht="15" customHeight="1" x14ac:dyDescent="0.35">
      <c r="B246" s="191">
        <v>243</v>
      </c>
      <c r="C246" s="193" t="s">
        <v>1201</v>
      </c>
      <c r="D246" s="193" t="s">
        <v>1202</v>
      </c>
      <c r="E246" s="194">
        <v>1201.0999999999999</v>
      </c>
      <c r="F246" s="193" t="s">
        <v>695</v>
      </c>
      <c r="G246" s="193" t="str">
        <f t="shared" si="3"/>
        <v>≤ 0.400 mm (rất mịn)</v>
      </c>
      <c r="H246" s="193" t="s">
        <v>644</v>
      </c>
      <c r="I246" s="193" t="s">
        <v>640</v>
      </c>
      <c r="J246" s="193" t="s">
        <v>1203</v>
      </c>
      <c r="K246" s="195" t="s">
        <v>99</v>
      </c>
      <c r="L246" s="195" t="s">
        <v>716</v>
      </c>
      <c r="M246" s="195" t="s">
        <v>1204</v>
      </c>
    </row>
    <row r="247" spans="2:13" ht="15" customHeight="1" x14ac:dyDescent="0.35">
      <c r="B247" s="191">
        <v>244</v>
      </c>
      <c r="C247" s="193" t="s">
        <v>1205</v>
      </c>
      <c r="D247" s="193" t="s">
        <v>1206</v>
      </c>
      <c r="E247" s="194">
        <v>760.25</v>
      </c>
      <c r="F247" s="193" t="s">
        <v>1207</v>
      </c>
      <c r="G247" s="193" t="str">
        <f t="shared" si="3"/>
        <v>Không xác định</v>
      </c>
      <c r="H247" s="193" t="s">
        <v>644</v>
      </c>
      <c r="I247" s="193" t="s">
        <v>649</v>
      </c>
      <c r="J247" s="193" t="s">
        <v>1208</v>
      </c>
      <c r="K247" s="195" t="s">
        <v>93</v>
      </c>
      <c r="L247" s="195" t="s">
        <v>641</v>
      </c>
      <c r="M247" s="195">
        <v>1</v>
      </c>
    </row>
    <row r="248" spans="2:13" ht="15" customHeight="1" x14ac:dyDescent="0.35">
      <c r="B248" s="191">
        <v>245</v>
      </c>
      <c r="C248" s="193" t="s">
        <v>1209</v>
      </c>
      <c r="D248" s="193" t="s">
        <v>1210</v>
      </c>
      <c r="E248" s="194">
        <v>400.25</v>
      </c>
      <c r="F248" s="193" t="s">
        <v>366</v>
      </c>
      <c r="G248" s="193" t="str">
        <f t="shared" si="3"/>
        <v>≤ 3.35 mm (mịn)</v>
      </c>
      <c r="H248" s="193" t="s">
        <v>644</v>
      </c>
      <c r="I248" s="193" t="s">
        <v>649</v>
      </c>
      <c r="J248" s="193" t="s">
        <v>1211</v>
      </c>
      <c r="K248" s="195" t="s">
        <v>91</v>
      </c>
      <c r="L248" s="195" t="s">
        <v>641</v>
      </c>
      <c r="M248" s="195">
        <v>0.5</v>
      </c>
    </row>
    <row r="249" spans="2:13" ht="15" customHeight="1" x14ac:dyDescent="0.35">
      <c r="B249" s="191">
        <v>246</v>
      </c>
      <c r="C249" s="193" t="s">
        <v>1212</v>
      </c>
      <c r="D249" s="193" t="s">
        <v>1213</v>
      </c>
      <c r="E249" s="194">
        <v>608.79999999999995</v>
      </c>
      <c r="F249" s="193" t="s">
        <v>366</v>
      </c>
      <c r="G249" s="193" t="str">
        <f t="shared" si="3"/>
        <v>≤ 3.35 mm (mịn)</v>
      </c>
      <c r="H249" s="193" t="s">
        <v>644</v>
      </c>
      <c r="I249" s="193" t="s">
        <v>1096</v>
      </c>
      <c r="J249" s="193" t="s">
        <v>779</v>
      </c>
      <c r="K249" s="195" t="s">
        <v>91</v>
      </c>
      <c r="L249" s="195">
        <v>45</v>
      </c>
      <c r="M249" s="195">
        <v>0.4</v>
      </c>
    </row>
    <row r="250" spans="2:13" ht="15" customHeight="1" x14ac:dyDescent="0.35">
      <c r="B250" s="191">
        <v>247</v>
      </c>
      <c r="C250" s="193" t="s">
        <v>1214</v>
      </c>
      <c r="D250" s="193" t="s">
        <v>1215</v>
      </c>
      <c r="E250" s="194">
        <v>400.25</v>
      </c>
      <c r="F250" s="193" t="s">
        <v>648</v>
      </c>
      <c r="G250" s="193" t="str">
        <f t="shared" si="3"/>
        <v>3.35mm đến 12.7 mm (hạt nhỏ)</v>
      </c>
      <c r="H250" s="193" t="s">
        <v>644</v>
      </c>
      <c r="I250" s="193" t="s">
        <v>649</v>
      </c>
      <c r="J250" s="193" t="s">
        <v>1014</v>
      </c>
      <c r="K250" s="195" t="s">
        <v>91</v>
      </c>
      <c r="L250" s="195" t="s">
        <v>641</v>
      </c>
      <c r="M250" s="195">
        <v>0.5</v>
      </c>
    </row>
    <row r="251" spans="2:13" ht="15" customHeight="1" x14ac:dyDescent="0.35">
      <c r="B251" s="191">
        <v>248</v>
      </c>
      <c r="C251" s="193" t="s">
        <v>1216</v>
      </c>
      <c r="D251" s="193" t="s">
        <v>1217</v>
      </c>
      <c r="E251" s="194">
        <v>224.2</v>
      </c>
      <c r="F251" s="193" t="s">
        <v>648</v>
      </c>
      <c r="G251" s="193" t="str">
        <f t="shared" si="3"/>
        <v>3.35mm đến 12.7 mm (hạt nhỏ)</v>
      </c>
      <c r="H251" s="193" t="s">
        <v>644</v>
      </c>
      <c r="I251" s="193" t="s">
        <v>1096</v>
      </c>
      <c r="J251" s="193" t="s">
        <v>779</v>
      </c>
      <c r="K251" s="195" t="s">
        <v>91</v>
      </c>
      <c r="L251" s="195" t="s">
        <v>641</v>
      </c>
      <c r="M251" s="195">
        <v>0.4</v>
      </c>
    </row>
    <row r="252" spans="2:13" ht="15" customHeight="1" x14ac:dyDescent="0.35">
      <c r="B252" s="191">
        <v>249</v>
      </c>
      <c r="C252" s="193" t="s">
        <v>1218</v>
      </c>
      <c r="D252" s="193" t="s">
        <v>1219</v>
      </c>
      <c r="E252" s="194">
        <v>264.2</v>
      </c>
      <c r="F252" s="193" t="s">
        <v>648</v>
      </c>
      <c r="G252" s="193" t="str">
        <f t="shared" si="3"/>
        <v>3.35mm đến 12.7 mm (hạt nhỏ)</v>
      </c>
      <c r="H252" s="193" t="s">
        <v>644</v>
      </c>
      <c r="I252" s="193" t="s">
        <v>640</v>
      </c>
      <c r="J252" s="193"/>
      <c r="K252" s="195" t="s">
        <v>93</v>
      </c>
      <c r="L252" s="195" t="s">
        <v>641</v>
      </c>
      <c r="M252" s="195">
        <v>1</v>
      </c>
    </row>
    <row r="253" spans="2:13" ht="15" customHeight="1" x14ac:dyDescent="0.35">
      <c r="B253" s="191">
        <v>250</v>
      </c>
      <c r="C253" s="193" t="s">
        <v>1220</v>
      </c>
      <c r="D253" s="193" t="s">
        <v>1221</v>
      </c>
      <c r="E253" s="197">
        <v>1240.75</v>
      </c>
      <c r="F253" s="193" t="s">
        <v>638</v>
      </c>
      <c r="G253" s="193" t="str">
        <f t="shared" si="3"/>
        <v>≤ 0.149 mm (rất mịn)</v>
      </c>
      <c r="H253" s="193" t="s">
        <v>644</v>
      </c>
      <c r="I253" s="193" t="s">
        <v>649</v>
      </c>
      <c r="J253" s="193" t="s">
        <v>1222</v>
      </c>
      <c r="K253" s="195" t="s">
        <v>93</v>
      </c>
      <c r="L253" s="195" t="s">
        <v>641</v>
      </c>
      <c r="M253" s="195">
        <v>1.5</v>
      </c>
    </row>
    <row r="254" spans="2:13" ht="15" customHeight="1" x14ac:dyDescent="0.35">
      <c r="B254" s="191">
        <v>251</v>
      </c>
      <c r="C254" s="193" t="s">
        <v>1223</v>
      </c>
      <c r="D254" s="193" t="s">
        <v>1224</v>
      </c>
      <c r="E254" s="197">
        <v>2121.5500000000002</v>
      </c>
      <c r="F254" s="193" t="s">
        <v>753</v>
      </c>
      <c r="G254" s="193" t="str">
        <f t="shared" si="3"/>
        <v>&gt; 406.4 mm (cục rất to)</v>
      </c>
      <c r="H254" s="193" t="s">
        <v>644</v>
      </c>
      <c r="I254" s="193" t="s">
        <v>640</v>
      </c>
      <c r="J254" s="193"/>
      <c r="K254" s="195" t="s">
        <v>99</v>
      </c>
      <c r="L254" s="195">
        <v>15</v>
      </c>
      <c r="M254" s="195">
        <v>2</v>
      </c>
    </row>
    <row r="255" spans="2:13" ht="15" customHeight="1" x14ac:dyDescent="0.35">
      <c r="B255" s="191">
        <v>252</v>
      </c>
      <c r="C255" s="193" t="s">
        <v>1225</v>
      </c>
      <c r="D255" s="193" t="s">
        <v>1226</v>
      </c>
      <c r="E255" s="197">
        <v>960.75</v>
      </c>
      <c r="F255" s="198" t="s">
        <v>638</v>
      </c>
      <c r="G255" s="193" t="str">
        <f t="shared" si="3"/>
        <v>≤ 0.149 mm (rất mịn)</v>
      </c>
      <c r="H255" s="193" t="s">
        <v>644</v>
      </c>
      <c r="I255" s="193" t="s">
        <v>762</v>
      </c>
      <c r="J255" s="193"/>
      <c r="K255" s="195" t="s">
        <v>99</v>
      </c>
      <c r="L255" s="195" t="s">
        <v>716</v>
      </c>
      <c r="M255" s="195">
        <v>2</v>
      </c>
    </row>
    <row r="256" spans="2:13" ht="15" customHeight="1" x14ac:dyDescent="0.35">
      <c r="B256" s="191">
        <v>253</v>
      </c>
      <c r="C256" s="193" t="s">
        <v>1227</v>
      </c>
      <c r="D256" s="193" t="s">
        <v>1228</v>
      </c>
      <c r="E256" s="197">
        <v>560.25</v>
      </c>
      <c r="F256" s="198" t="s">
        <v>648</v>
      </c>
      <c r="G256" s="193" t="str">
        <f t="shared" si="3"/>
        <v>3.35mm đến 12.7 mm (hạt nhỏ)</v>
      </c>
      <c r="H256" s="193" t="s">
        <v>644</v>
      </c>
      <c r="I256" s="193" t="s">
        <v>649</v>
      </c>
      <c r="J256" s="193"/>
      <c r="K256" s="195" t="s">
        <v>99</v>
      </c>
      <c r="L256" s="195">
        <v>15</v>
      </c>
      <c r="M256" s="195">
        <v>2.4</v>
      </c>
    </row>
    <row r="257" spans="2:13" ht="15" customHeight="1" x14ac:dyDescent="0.35">
      <c r="B257" s="191">
        <v>254</v>
      </c>
      <c r="C257" s="193" t="s">
        <v>1229</v>
      </c>
      <c r="D257" s="193" t="s">
        <v>1230</v>
      </c>
      <c r="E257" s="197">
        <v>1401.1</v>
      </c>
      <c r="F257" s="193" t="s">
        <v>366</v>
      </c>
      <c r="G257" s="193" t="str">
        <f t="shared" si="3"/>
        <v>≤ 3.35 mm (mịn)</v>
      </c>
      <c r="H257" s="193" t="s">
        <v>644</v>
      </c>
      <c r="I257" s="193" t="s">
        <v>762</v>
      </c>
      <c r="J257" s="193"/>
      <c r="K257" s="195" t="s">
        <v>99</v>
      </c>
      <c r="L257" s="195">
        <v>15</v>
      </c>
      <c r="M257" s="195">
        <v>2</v>
      </c>
    </row>
    <row r="258" spans="2:13" ht="15" customHeight="1" x14ac:dyDescent="0.35">
      <c r="B258" s="191">
        <v>255</v>
      </c>
      <c r="C258" s="193" t="s">
        <v>1231</v>
      </c>
      <c r="D258" s="193" t="s">
        <v>1232</v>
      </c>
      <c r="E258" s="197">
        <v>640.5</v>
      </c>
      <c r="F258" s="198" t="s">
        <v>753</v>
      </c>
      <c r="G258" s="193" t="str">
        <f t="shared" si="3"/>
        <v>&gt; 406.4 mm (cục rất to)</v>
      </c>
      <c r="H258" s="193" t="s">
        <v>644</v>
      </c>
      <c r="I258" s="193" t="s">
        <v>762</v>
      </c>
      <c r="J258" s="193"/>
      <c r="K258" s="195" t="s">
        <v>99</v>
      </c>
      <c r="L258" s="195" t="s">
        <v>716</v>
      </c>
      <c r="M258" s="195">
        <v>1.6</v>
      </c>
    </row>
    <row r="259" spans="2:13" ht="15" customHeight="1" x14ac:dyDescent="0.35">
      <c r="B259" s="191">
        <v>256</v>
      </c>
      <c r="C259" s="193" t="s">
        <v>1233</v>
      </c>
      <c r="D259" s="193" t="s">
        <v>1234</v>
      </c>
      <c r="E259" s="194">
        <v>840.34999999999991</v>
      </c>
      <c r="F259" s="193" t="s">
        <v>676</v>
      </c>
      <c r="G259" s="193" t="str">
        <f t="shared" si="3"/>
        <v>Không đều - dạng sợi, xơ, phiến, trụ, miếng,...</v>
      </c>
      <c r="H259" s="193" t="s">
        <v>644</v>
      </c>
      <c r="I259" s="193" t="s">
        <v>640</v>
      </c>
      <c r="J259" s="193" t="s">
        <v>1235</v>
      </c>
      <c r="K259" s="195" t="s">
        <v>93</v>
      </c>
      <c r="L259" s="195" t="s">
        <v>641</v>
      </c>
      <c r="M259" s="195">
        <v>1.5</v>
      </c>
    </row>
    <row r="260" spans="2:13" ht="15" customHeight="1" x14ac:dyDescent="0.35">
      <c r="B260" s="191">
        <v>257</v>
      </c>
      <c r="C260" s="193" t="s">
        <v>1236</v>
      </c>
      <c r="D260" s="193" t="s">
        <v>1237</v>
      </c>
      <c r="E260" s="194">
        <v>320.5</v>
      </c>
      <c r="F260" s="193" t="s">
        <v>676</v>
      </c>
      <c r="G260" s="193" t="str">
        <f t="shared" si="3"/>
        <v>Không đều - dạng sợi, xơ, phiến, trụ, miếng,...</v>
      </c>
      <c r="H260" s="193" t="s">
        <v>644</v>
      </c>
      <c r="I260" s="193" t="s">
        <v>640</v>
      </c>
      <c r="J260" s="193" t="s">
        <v>1171</v>
      </c>
      <c r="K260" s="195" t="s">
        <v>99</v>
      </c>
      <c r="L260" s="195" t="s">
        <v>716</v>
      </c>
      <c r="M260" s="195">
        <v>1.5</v>
      </c>
    </row>
    <row r="261" spans="2:13" ht="15" customHeight="1" x14ac:dyDescent="0.35">
      <c r="B261" s="191">
        <v>258</v>
      </c>
      <c r="C261" s="193" t="s">
        <v>1238</v>
      </c>
      <c r="D261" s="193" t="s">
        <v>1239</v>
      </c>
      <c r="E261" s="194">
        <v>312.35000000000002</v>
      </c>
      <c r="F261" s="193" t="s">
        <v>366</v>
      </c>
      <c r="G261" s="193" t="str">
        <f t="shared" ref="G261:G324" si="4">IF(F261="G400", "≤ 0.074 mm (rất mịn)",
IF(F261="A100", "≤ 0.149 mm (rất mịn)",
IF(F261="A40", "≤ 0.400 mm (rất mịn)",
IF(F261="B6", "≤ 3.35 mm (mịn)",
IF(F261="C1/2", "3.35mm đến 12.7 mm (hạt nhỏ)",
IF(F261="D3", "12.7 mm đến 76.2 mm (hạt lớn)",
IF(F261="D7", "76.2 mm đến ≤ 177.8 mm (hạt rất lớn)",
IF(F261="D16", "≤ 406.4 mm (cục to)",
IF(LEFT(F261,1)="D", "&gt; 406.4 mm (cục rất to)",
IF(F261="E", "Không đều - dạng sợi, xơ, phiến, trụ, miếng,...",
"Không xác định"))))))))))</f>
        <v>≤ 3.35 mm (mịn)</v>
      </c>
      <c r="H261" s="193" t="s">
        <v>644</v>
      </c>
      <c r="I261" s="193" t="s">
        <v>1096</v>
      </c>
      <c r="J261" s="193" t="s">
        <v>1203</v>
      </c>
      <c r="K261" s="195" t="s">
        <v>99</v>
      </c>
      <c r="L261" s="195" t="s">
        <v>716</v>
      </c>
      <c r="M261" s="195">
        <v>1</v>
      </c>
    </row>
    <row r="262" spans="2:13" ht="15" customHeight="1" x14ac:dyDescent="0.35">
      <c r="B262" s="191">
        <v>259</v>
      </c>
      <c r="C262" s="193" t="s">
        <v>1240</v>
      </c>
      <c r="D262" s="193" t="s">
        <v>1241</v>
      </c>
      <c r="E262" s="194">
        <v>224.2</v>
      </c>
      <c r="F262" s="193" t="s">
        <v>366</v>
      </c>
      <c r="G262" s="193" t="str">
        <f t="shared" si="4"/>
        <v>≤ 3.35 mm (mịn)</v>
      </c>
      <c r="H262" s="193" t="s">
        <v>644</v>
      </c>
      <c r="I262" s="193" t="s">
        <v>762</v>
      </c>
      <c r="J262" s="193"/>
      <c r="K262" s="195" t="s">
        <v>99</v>
      </c>
      <c r="L262" s="195" t="s">
        <v>716</v>
      </c>
      <c r="M262" s="195">
        <v>0.9</v>
      </c>
    </row>
    <row r="263" spans="2:13" ht="15" customHeight="1" x14ac:dyDescent="0.35">
      <c r="B263" s="191">
        <v>260</v>
      </c>
      <c r="C263" s="193" t="s">
        <v>1242</v>
      </c>
      <c r="D263" s="193" t="s">
        <v>1243</v>
      </c>
      <c r="E263" s="194">
        <v>224.2</v>
      </c>
      <c r="F263" s="193" t="s">
        <v>638</v>
      </c>
      <c r="G263" s="193" t="str">
        <f t="shared" si="4"/>
        <v>≤ 0.149 mm (rất mịn)</v>
      </c>
      <c r="H263" s="193" t="s">
        <v>644</v>
      </c>
      <c r="I263" s="193" t="s">
        <v>649</v>
      </c>
      <c r="J263" s="193" t="s">
        <v>704</v>
      </c>
      <c r="K263" s="195" t="s">
        <v>99</v>
      </c>
      <c r="L263" s="195" t="s">
        <v>716</v>
      </c>
      <c r="M263" s="195">
        <v>1</v>
      </c>
    </row>
    <row r="264" spans="2:13" ht="15" customHeight="1" x14ac:dyDescent="0.35">
      <c r="B264" s="191">
        <v>261</v>
      </c>
      <c r="C264" s="193" t="s">
        <v>1244</v>
      </c>
      <c r="D264" s="193" t="s">
        <v>1245</v>
      </c>
      <c r="E264" s="194">
        <v>88</v>
      </c>
      <c r="F264" s="193" t="s">
        <v>366</v>
      </c>
      <c r="G264" s="193" t="str">
        <f t="shared" si="4"/>
        <v>≤ 3.35 mm (mịn)</v>
      </c>
      <c r="H264" s="193" t="s">
        <v>644</v>
      </c>
      <c r="I264" s="193" t="s">
        <v>649</v>
      </c>
      <c r="J264" s="193" t="s">
        <v>1246</v>
      </c>
      <c r="K264" s="195" t="s">
        <v>72</v>
      </c>
      <c r="L264" s="195" t="s">
        <v>641</v>
      </c>
      <c r="M264" s="195">
        <v>0.4</v>
      </c>
    </row>
    <row r="265" spans="2:13" ht="15" customHeight="1" x14ac:dyDescent="0.35">
      <c r="B265" s="191">
        <v>262</v>
      </c>
      <c r="C265" s="193" t="s">
        <v>1247</v>
      </c>
      <c r="D265" s="193" t="s">
        <v>1248</v>
      </c>
      <c r="E265" s="194">
        <v>456.3</v>
      </c>
      <c r="F265" s="193" t="s">
        <v>695</v>
      </c>
      <c r="G265" s="193" t="str">
        <f t="shared" si="4"/>
        <v>≤ 0.400 mm (rất mịn)</v>
      </c>
      <c r="H265" s="193" t="s">
        <v>644</v>
      </c>
      <c r="I265" s="193" t="s">
        <v>649</v>
      </c>
      <c r="J265" s="193" t="s">
        <v>1249</v>
      </c>
      <c r="K265" s="195" t="s">
        <v>72</v>
      </c>
      <c r="L265" s="195" t="s">
        <v>641</v>
      </c>
      <c r="M265" s="195">
        <v>0.9</v>
      </c>
    </row>
    <row r="266" spans="2:13" ht="15" customHeight="1" x14ac:dyDescent="0.35">
      <c r="B266" s="191">
        <v>263</v>
      </c>
      <c r="C266" s="193" t="s">
        <v>1250</v>
      </c>
      <c r="D266" s="193" t="s">
        <v>1251</v>
      </c>
      <c r="E266" s="194">
        <v>520.20000000000005</v>
      </c>
      <c r="F266" s="193" t="s">
        <v>366</v>
      </c>
      <c r="G266" s="193" t="str">
        <f t="shared" si="4"/>
        <v>≤ 3.35 mm (mịn)</v>
      </c>
      <c r="H266" s="193" t="s">
        <v>644</v>
      </c>
      <c r="I266" s="193" t="s">
        <v>1096</v>
      </c>
      <c r="J266" s="193" t="s">
        <v>1252</v>
      </c>
      <c r="K266" s="195" t="s">
        <v>72</v>
      </c>
      <c r="L266" s="195">
        <v>45</v>
      </c>
      <c r="M266" s="195">
        <v>0.5</v>
      </c>
    </row>
    <row r="267" spans="2:13" ht="15" customHeight="1" x14ac:dyDescent="0.35">
      <c r="B267" s="191">
        <v>264</v>
      </c>
      <c r="C267" s="193" t="s">
        <v>1253</v>
      </c>
      <c r="D267" s="193" t="s">
        <v>1254</v>
      </c>
      <c r="E267" s="194">
        <v>256.25</v>
      </c>
      <c r="F267" s="193" t="s">
        <v>638</v>
      </c>
      <c r="G267" s="193" t="str">
        <f t="shared" si="4"/>
        <v>≤ 0.149 mm (rất mịn)</v>
      </c>
      <c r="H267" s="193" t="s">
        <v>644</v>
      </c>
      <c r="I267" s="193" t="s">
        <v>649</v>
      </c>
      <c r="J267" s="193" t="s">
        <v>1249</v>
      </c>
      <c r="K267" s="195" t="s">
        <v>72</v>
      </c>
      <c r="L267" s="195" t="s">
        <v>641</v>
      </c>
      <c r="M267" s="195">
        <v>0.6</v>
      </c>
    </row>
    <row r="268" spans="2:13" ht="15" customHeight="1" x14ac:dyDescent="0.35">
      <c r="B268" s="191">
        <v>265</v>
      </c>
      <c r="C268" s="193" t="s">
        <v>1255</v>
      </c>
      <c r="D268" s="193" t="s">
        <v>1256</v>
      </c>
      <c r="E268" s="194">
        <v>448.4</v>
      </c>
      <c r="F268" s="193" t="s">
        <v>366</v>
      </c>
      <c r="G268" s="193" t="str">
        <f t="shared" si="4"/>
        <v>≤ 3.35 mm (mịn)</v>
      </c>
      <c r="H268" s="193" t="s">
        <v>644</v>
      </c>
      <c r="I268" s="193" t="s">
        <v>649</v>
      </c>
      <c r="J268" s="193" t="s">
        <v>1246</v>
      </c>
      <c r="K268" s="195" t="s">
        <v>72</v>
      </c>
      <c r="L268" s="195" t="s">
        <v>641</v>
      </c>
      <c r="M268" s="195">
        <v>0.5</v>
      </c>
    </row>
    <row r="269" spans="2:13" ht="15" customHeight="1" x14ac:dyDescent="0.35">
      <c r="B269" s="191">
        <v>266</v>
      </c>
      <c r="C269" s="193" t="s">
        <v>1257</v>
      </c>
      <c r="D269" s="193" t="s">
        <v>1258</v>
      </c>
      <c r="E269" s="194">
        <v>1225</v>
      </c>
      <c r="F269" s="193" t="s">
        <v>676</v>
      </c>
      <c r="G269" s="193" t="str">
        <f t="shared" si="4"/>
        <v>Không đều - dạng sợi, xơ, phiến, trụ, miếng,...</v>
      </c>
      <c r="H269" s="193" t="s">
        <v>1259</v>
      </c>
      <c r="I269" s="193" t="s">
        <v>1260</v>
      </c>
      <c r="J269" s="193" t="s">
        <v>1261</v>
      </c>
      <c r="K269" s="195" t="s">
        <v>99</v>
      </c>
      <c r="L269" s="195" t="s">
        <v>716</v>
      </c>
      <c r="M269" s="195">
        <v>3</v>
      </c>
    </row>
    <row r="270" spans="2:13" ht="15" customHeight="1" x14ac:dyDescent="0.35">
      <c r="B270" s="191">
        <v>267</v>
      </c>
      <c r="C270" s="193" t="s">
        <v>1262</v>
      </c>
      <c r="D270" s="193" t="s">
        <v>1263</v>
      </c>
      <c r="E270" s="194">
        <v>544</v>
      </c>
      <c r="F270" s="193" t="s">
        <v>366</v>
      </c>
      <c r="G270" s="193" t="str">
        <f t="shared" si="4"/>
        <v>≤ 3.35 mm (mịn)</v>
      </c>
      <c r="H270" s="193" t="s">
        <v>1264</v>
      </c>
      <c r="I270" s="193" t="s">
        <v>1265</v>
      </c>
      <c r="J270" s="193" t="s">
        <v>1261</v>
      </c>
      <c r="K270" s="195" t="s">
        <v>91</v>
      </c>
      <c r="L270" s="195">
        <v>45</v>
      </c>
      <c r="M270" s="195">
        <v>0.5</v>
      </c>
    </row>
    <row r="271" spans="2:13" ht="15" customHeight="1" x14ac:dyDescent="0.35">
      <c r="B271" s="191">
        <v>268</v>
      </c>
      <c r="C271" s="193" t="s">
        <v>1266</v>
      </c>
      <c r="D271" s="193" t="s">
        <v>1267</v>
      </c>
      <c r="E271" s="194">
        <v>680</v>
      </c>
      <c r="F271" s="193" t="s">
        <v>366</v>
      </c>
      <c r="G271" s="193" t="str">
        <f t="shared" si="4"/>
        <v>≤ 3.35 mm (mịn)</v>
      </c>
      <c r="H271" s="193" t="s">
        <v>1268</v>
      </c>
      <c r="I271" s="193" t="s">
        <v>1269</v>
      </c>
      <c r="J271" s="193" t="s">
        <v>1261</v>
      </c>
      <c r="K271" s="195" t="s">
        <v>91</v>
      </c>
      <c r="L271" s="195">
        <v>45</v>
      </c>
      <c r="M271" s="195">
        <v>0.4</v>
      </c>
    </row>
    <row r="272" spans="2:13" ht="15" customHeight="1" x14ac:dyDescent="0.35">
      <c r="B272" s="191">
        <v>269</v>
      </c>
      <c r="C272" s="193" t="s">
        <v>1270</v>
      </c>
      <c r="D272" s="193" t="s">
        <v>1271</v>
      </c>
      <c r="E272" s="194">
        <v>535</v>
      </c>
      <c r="F272" s="193" t="s">
        <v>366</v>
      </c>
      <c r="G272" s="193" t="str">
        <f t="shared" si="4"/>
        <v>≤ 3.35 mm (mịn)</v>
      </c>
      <c r="H272" s="193" t="s">
        <v>1264</v>
      </c>
      <c r="I272" s="193" t="s">
        <v>1265</v>
      </c>
      <c r="J272" s="193" t="s">
        <v>1261</v>
      </c>
      <c r="K272" s="195" t="s">
        <v>99</v>
      </c>
      <c r="L272" s="195" t="s">
        <v>716</v>
      </c>
      <c r="M272" s="195">
        <v>1.5</v>
      </c>
    </row>
    <row r="273" spans="2:13" ht="15" customHeight="1" x14ac:dyDescent="0.35">
      <c r="B273" s="191">
        <v>270</v>
      </c>
      <c r="C273" s="193" t="s">
        <v>1272</v>
      </c>
      <c r="D273" s="193" t="s">
        <v>1273</v>
      </c>
      <c r="E273" s="194">
        <v>250</v>
      </c>
      <c r="F273" s="193" t="s">
        <v>366</v>
      </c>
      <c r="G273" s="193" t="str">
        <f t="shared" si="4"/>
        <v>≤ 3.35 mm (mịn)</v>
      </c>
      <c r="H273" s="193" t="s">
        <v>1264</v>
      </c>
      <c r="I273" s="193" t="s">
        <v>1265</v>
      </c>
      <c r="J273" s="193" t="s">
        <v>1261</v>
      </c>
      <c r="K273" s="195" t="s">
        <v>99</v>
      </c>
      <c r="L273" s="195" t="s">
        <v>716</v>
      </c>
      <c r="M273" s="195">
        <v>0.6</v>
      </c>
    </row>
    <row r="274" spans="2:13" ht="15" customHeight="1" x14ac:dyDescent="0.35">
      <c r="B274" s="191">
        <v>271</v>
      </c>
      <c r="C274" s="193" t="s">
        <v>1274</v>
      </c>
      <c r="D274" s="193" t="s">
        <v>1275</v>
      </c>
      <c r="E274" s="194">
        <v>750</v>
      </c>
      <c r="F274" s="193" t="s">
        <v>676</v>
      </c>
      <c r="G274" s="193" t="str">
        <f t="shared" si="4"/>
        <v>Không đều - dạng sợi, xơ, phiến, trụ, miếng,...</v>
      </c>
      <c r="H274" s="193" t="s">
        <v>1259</v>
      </c>
      <c r="I274" s="193" t="s">
        <v>1260</v>
      </c>
      <c r="J274" s="193" t="s">
        <v>1276</v>
      </c>
      <c r="K274" s="195" t="s">
        <v>99</v>
      </c>
      <c r="L274" s="195" t="s">
        <v>716</v>
      </c>
      <c r="M274" s="195">
        <v>3</v>
      </c>
    </row>
    <row r="275" spans="2:13" ht="15" customHeight="1" x14ac:dyDescent="0.35">
      <c r="B275" s="191">
        <v>272</v>
      </c>
      <c r="C275" s="193" t="s">
        <v>1277</v>
      </c>
      <c r="D275" s="193" t="s">
        <v>1278</v>
      </c>
      <c r="E275" s="194">
        <v>360</v>
      </c>
      <c r="F275" s="193" t="s">
        <v>366</v>
      </c>
      <c r="G275" s="193" t="str">
        <f t="shared" si="4"/>
        <v>≤ 3.35 mm (mịn)</v>
      </c>
      <c r="H275" s="193" t="s">
        <v>1268</v>
      </c>
      <c r="I275" s="193" t="s">
        <v>1269</v>
      </c>
      <c r="J275" s="193" t="s">
        <v>1261</v>
      </c>
      <c r="K275" s="195" t="s">
        <v>91</v>
      </c>
      <c r="L275" s="195">
        <v>45</v>
      </c>
      <c r="M275" s="195">
        <v>0.4</v>
      </c>
    </row>
    <row r="276" spans="2:13" ht="15" customHeight="1" x14ac:dyDescent="0.35">
      <c r="B276" s="191">
        <v>273</v>
      </c>
      <c r="C276" s="193" t="s">
        <v>1279</v>
      </c>
      <c r="D276" s="193" t="s">
        <v>1280</v>
      </c>
      <c r="E276" s="194">
        <v>360</v>
      </c>
      <c r="F276" s="193" t="s">
        <v>366</v>
      </c>
      <c r="G276" s="193" t="str">
        <f t="shared" si="4"/>
        <v>≤ 3.35 mm (mịn)</v>
      </c>
      <c r="H276" s="193" t="s">
        <v>1264</v>
      </c>
      <c r="I276" s="193" t="s">
        <v>1265</v>
      </c>
      <c r="J276" s="193" t="s">
        <v>1261</v>
      </c>
      <c r="K276" s="195" t="s">
        <v>91</v>
      </c>
      <c r="L276" s="195" t="s">
        <v>641</v>
      </c>
      <c r="M276" s="195">
        <v>0.7</v>
      </c>
    </row>
    <row r="277" spans="2:13" ht="15" customHeight="1" x14ac:dyDescent="0.35">
      <c r="B277" s="191">
        <v>274</v>
      </c>
      <c r="C277" s="193" t="s">
        <v>1281</v>
      </c>
      <c r="D277" s="193" t="s">
        <v>1282</v>
      </c>
      <c r="E277" s="194">
        <v>280</v>
      </c>
      <c r="F277" s="193" t="s">
        <v>695</v>
      </c>
      <c r="G277" s="193" t="str">
        <f t="shared" si="4"/>
        <v>≤ 0.400 mm (rất mịn)</v>
      </c>
      <c r="H277" s="193" t="s">
        <v>1264</v>
      </c>
      <c r="I277" s="193" t="s">
        <v>1265</v>
      </c>
      <c r="J277" s="193" t="s">
        <v>1283</v>
      </c>
      <c r="K277" s="195" t="s">
        <v>99</v>
      </c>
      <c r="L277" s="195" t="s">
        <v>641</v>
      </c>
      <c r="M277" s="195">
        <v>2.5</v>
      </c>
    </row>
    <row r="278" spans="2:13" ht="15" customHeight="1" x14ac:dyDescent="0.35">
      <c r="B278" s="191">
        <v>275</v>
      </c>
      <c r="C278" s="193" t="s">
        <v>1284</v>
      </c>
      <c r="D278" s="193" t="s">
        <v>1285</v>
      </c>
      <c r="E278" s="194">
        <v>208</v>
      </c>
      <c r="F278" s="193" t="s">
        <v>648</v>
      </c>
      <c r="G278" s="193" t="str">
        <f t="shared" si="4"/>
        <v>3.35mm đến 12.7 mm (hạt nhỏ)</v>
      </c>
      <c r="H278" s="193" t="s">
        <v>1286</v>
      </c>
      <c r="I278" s="193" t="s">
        <v>1265</v>
      </c>
      <c r="J278" s="193" t="s">
        <v>1287</v>
      </c>
      <c r="K278" s="195" t="s">
        <v>91</v>
      </c>
      <c r="L278" s="195">
        <v>45</v>
      </c>
      <c r="M278" s="195">
        <v>0.4</v>
      </c>
    </row>
    <row r="279" spans="2:13" ht="15" customHeight="1" x14ac:dyDescent="0.35">
      <c r="B279" s="191">
        <v>276</v>
      </c>
      <c r="C279" s="193" t="s">
        <v>1288</v>
      </c>
      <c r="D279" s="193" t="s">
        <v>1289</v>
      </c>
      <c r="E279" s="194">
        <v>360</v>
      </c>
      <c r="F279" s="193" t="s">
        <v>648</v>
      </c>
      <c r="G279" s="193" t="str">
        <f t="shared" si="4"/>
        <v>3.35mm đến 12.7 mm (hạt nhỏ)</v>
      </c>
      <c r="H279" s="193" t="s">
        <v>1264</v>
      </c>
      <c r="I279" s="193" t="s">
        <v>1265</v>
      </c>
      <c r="J279" s="193" t="s">
        <v>1261</v>
      </c>
      <c r="K279" s="195" t="s">
        <v>91</v>
      </c>
      <c r="L279" s="195" t="s">
        <v>641</v>
      </c>
      <c r="M279" s="195">
        <v>0.5</v>
      </c>
    </row>
    <row r="280" spans="2:13" ht="15" customHeight="1" x14ac:dyDescent="0.35">
      <c r="B280" s="191">
        <v>277</v>
      </c>
      <c r="C280" s="193" t="s">
        <v>1290</v>
      </c>
      <c r="D280" s="193" t="s">
        <v>1291</v>
      </c>
      <c r="E280" s="194">
        <v>176</v>
      </c>
      <c r="F280" s="193" t="s">
        <v>366</v>
      </c>
      <c r="G280" s="193" t="str">
        <f t="shared" si="4"/>
        <v>≤ 3.35 mm (mịn)</v>
      </c>
      <c r="H280" s="193" t="s">
        <v>1292</v>
      </c>
      <c r="I280" s="193" t="s">
        <v>1293</v>
      </c>
      <c r="J280" s="193" t="s">
        <v>1287</v>
      </c>
      <c r="K280" s="195" t="s">
        <v>91</v>
      </c>
      <c r="L280" s="195" t="s">
        <v>641</v>
      </c>
      <c r="M280" s="195">
        <v>0.6</v>
      </c>
    </row>
    <row r="281" spans="2:13" ht="15" customHeight="1" x14ac:dyDescent="0.35">
      <c r="B281" s="191">
        <v>278</v>
      </c>
      <c r="C281" s="193" t="s">
        <v>1294</v>
      </c>
      <c r="D281" s="193" t="s">
        <v>1295</v>
      </c>
      <c r="E281" s="194">
        <v>280</v>
      </c>
      <c r="F281" s="193" t="s">
        <v>638</v>
      </c>
      <c r="G281" s="193" t="str">
        <f t="shared" si="4"/>
        <v>≤ 0.149 mm (rất mịn)</v>
      </c>
      <c r="H281" s="193" t="s">
        <v>1264</v>
      </c>
      <c r="I281" s="193" t="s">
        <v>1265</v>
      </c>
      <c r="J281" s="193" t="s">
        <v>1261</v>
      </c>
      <c r="K281" s="195" t="s">
        <v>91</v>
      </c>
      <c r="L281" s="195" t="s">
        <v>641</v>
      </c>
      <c r="M281" s="195">
        <v>0.5</v>
      </c>
    </row>
    <row r="282" spans="2:13" ht="15" customHeight="1" x14ac:dyDescent="0.35">
      <c r="B282" s="191">
        <v>279</v>
      </c>
      <c r="C282" s="193" t="s">
        <v>1296</v>
      </c>
      <c r="D282" s="193" t="s">
        <v>1297</v>
      </c>
      <c r="E282" s="194">
        <v>160</v>
      </c>
      <c r="F282" s="193" t="s">
        <v>366</v>
      </c>
      <c r="G282" s="193" t="str">
        <f t="shared" si="4"/>
        <v>≤ 3.35 mm (mịn)</v>
      </c>
      <c r="H282" s="193" t="s">
        <v>1264</v>
      </c>
      <c r="I282" s="193" t="s">
        <v>1265</v>
      </c>
      <c r="J282" s="193" t="s">
        <v>1287</v>
      </c>
      <c r="K282" s="195" t="s">
        <v>91</v>
      </c>
      <c r="L282" s="195" t="s">
        <v>641</v>
      </c>
      <c r="M282" s="195">
        <v>0.5</v>
      </c>
    </row>
    <row r="283" spans="2:13" ht="15" customHeight="1" x14ac:dyDescent="0.35">
      <c r="B283" s="191">
        <v>280</v>
      </c>
      <c r="C283" s="193" t="s">
        <v>1298</v>
      </c>
      <c r="D283" s="193" t="s">
        <v>1299</v>
      </c>
      <c r="E283" s="194">
        <v>344</v>
      </c>
      <c r="F283" s="193" t="s">
        <v>648</v>
      </c>
      <c r="G283" s="193" t="str">
        <f t="shared" si="4"/>
        <v>3.35mm đến 12.7 mm (hạt nhỏ)</v>
      </c>
      <c r="H283" s="193" t="s">
        <v>1264</v>
      </c>
      <c r="I283" s="193" t="s">
        <v>1265</v>
      </c>
      <c r="J283" s="193" t="s">
        <v>1287</v>
      </c>
      <c r="K283" s="195" t="s">
        <v>91</v>
      </c>
      <c r="L283" s="195" t="s">
        <v>641</v>
      </c>
      <c r="M283" s="195">
        <v>0.6</v>
      </c>
    </row>
    <row r="284" spans="2:13" ht="15" customHeight="1" x14ac:dyDescent="0.35">
      <c r="B284" s="191">
        <v>281</v>
      </c>
      <c r="C284" s="193" t="s">
        <v>1300</v>
      </c>
      <c r="D284" s="193" t="s">
        <v>1301</v>
      </c>
      <c r="E284" s="194">
        <v>295</v>
      </c>
      <c r="F284" s="193" t="s">
        <v>676</v>
      </c>
      <c r="G284" s="193" t="str">
        <f t="shared" si="4"/>
        <v>Không đều - dạng sợi, xơ, phiến, trụ, miếng,...</v>
      </c>
      <c r="H284" s="193" t="s">
        <v>1292</v>
      </c>
      <c r="I284" s="193" t="s">
        <v>1265</v>
      </c>
      <c r="J284" s="193" t="s">
        <v>1302</v>
      </c>
      <c r="K284" s="195" t="s">
        <v>93</v>
      </c>
      <c r="L284" s="195" t="s">
        <v>641</v>
      </c>
      <c r="M284" s="195">
        <v>0.4</v>
      </c>
    </row>
    <row r="285" spans="2:13" ht="15" customHeight="1" x14ac:dyDescent="0.35">
      <c r="B285" s="191">
        <v>282</v>
      </c>
      <c r="C285" s="193" t="s">
        <v>1303</v>
      </c>
      <c r="D285" s="193" t="s">
        <v>1304</v>
      </c>
      <c r="E285" s="194">
        <v>75</v>
      </c>
      <c r="F285" s="193" t="s">
        <v>676</v>
      </c>
      <c r="G285" s="193" t="str">
        <f t="shared" si="4"/>
        <v>Không đều - dạng sợi, xơ, phiến, trụ, miếng,...</v>
      </c>
      <c r="H285" s="193" t="s">
        <v>1292</v>
      </c>
      <c r="I285" s="193" t="s">
        <v>1265</v>
      </c>
      <c r="J285" s="193" t="s">
        <v>1261</v>
      </c>
      <c r="K285" s="195" t="s">
        <v>93</v>
      </c>
      <c r="L285" s="195" t="s">
        <v>641</v>
      </c>
      <c r="M285" s="195">
        <v>1.5</v>
      </c>
    </row>
    <row r="286" spans="2:13" ht="15" customHeight="1" x14ac:dyDescent="0.35">
      <c r="B286" s="191">
        <v>283</v>
      </c>
      <c r="C286" s="193" t="s">
        <v>1305</v>
      </c>
      <c r="D286" s="193" t="s">
        <v>1306</v>
      </c>
      <c r="E286" s="194">
        <v>300</v>
      </c>
      <c r="F286" s="193" t="s">
        <v>366</v>
      </c>
      <c r="G286" s="193" t="str">
        <f t="shared" si="4"/>
        <v>≤ 3.35 mm (mịn)</v>
      </c>
      <c r="H286" s="193" t="s">
        <v>1264</v>
      </c>
      <c r="I286" s="193" t="s">
        <v>1265</v>
      </c>
      <c r="J286" s="193" t="s">
        <v>1307</v>
      </c>
      <c r="K286" s="195" t="s">
        <v>93</v>
      </c>
      <c r="L286" s="195" t="s">
        <v>641</v>
      </c>
      <c r="M286" s="195">
        <v>1</v>
      </c>
    </row>
    <row r="287" spans="2:13" ht="15" customHeight="1" x14ac:dyDescent="0.35">
      <c r="B287" s="191">
        <v>284</v>
      </c>
      <c r="C287" s="193" t="s">
        <v>1308</v>
      </c>
      <c r="D287" s="193" t="s">
        <v>1309</v>
      </c>
      <c r="E287" s="194">
        <v>550</v>
      </c>
      <c r="F287" s="193" t="s">
        <v>648</v>
      </c>
      <c r="G287" s="193" t="str">
        <f t="shared" si="4"/>
        <v>3.35mm đến 12.7 mm (hạt nhỏ)</v>
      </c>
      <c r="H287" s="193" t="s">
        <v>1264</v>
      </c>
      <c r="I287" s="193" t="s">
        <v>1265</v>
      </c>
      <c r="J287" s="193" t="s">
        <v>1261</v>
      </c>
      <c r="K287" s="195" t="s">
        <v>99</v>
      </c>
      <c r="L287" s="195" t="s">
        <v>716</v>
      </c>
      <c r="M287" s="195" t="s">
        <v>1204</v>
      </c>
    </row>
    <row r="288" spans="2:13" ht="15" customHeight="1" x14ac:dyDescent="0.35">
      <c r="B288" s="191">
        <v>285</v>
      </c>
      <c r="C288" s="193" t="s">
        <v>1310</v>
      </c>
      <c r="D288" s="193" t="s">
        <v>1311</v>
      </c>
      <c r="E288" s="194">
        <v>400</v>
      </c>
      <c r="F288" s="193" t="s">
        <v>318</v>
      </c>
      <c r="G288" s="193" t="str">
        <f t="shared" si="4"/>
        <v>12.7 mm đến 76.2 mm (hạt lớn)</v>
      </c>
      <c r="H288" s="193" t="s">
        <v>1312</v>
      </c>
      <c r="I288" s="193" t="s">
        <v>1293</v>
      </c>
      <c r="J288" s="193" t="s">
        <v>1313</v>
      </c>
      <c r="K288" s="195" t="s">
        <v>99</v>
      </c>
      <c r="L288" s="195" t="s">
        <v>716</v>
      </c>
      <c r="M288" s="195" t="s">
        <v>1314</v>
      </c>
    </row>
    <row r="289" spans="2:13" ht="15" customHeight="1" x14ac:dyDescent="0.35">
      <c r="B289" s="191">
        <v>286</v>
      </c>
      <c r="C289" s="193" t="s">
        <v>1315</v>
      </c>
      <c r="D289" s="193" t="s">
        <v>1316</v>
      </c>
      <c r="E289" s="194">
        <v>310</v>
      </c>
      <c r="F289" s="193" t="s">
        <v>676</v>
      </c>
      <c r="G289" s="193" t="str">
        <f t="shared" si="4"/>
        <v>Không đều - dạng sợi, xơ, phiến, trụ, miếng,...</v>
      </c>
      <c r="H289" s="193" t="s">
        <v>1292</v>
      </c>
      <c r="I289" s="193" t="s">
        <v>1265</v>
      </c>
      <c r="J289" s="193" t="s">
        <v>1317</v>
      </c>
      <c r="K289" s="195" t="s">
        <v>93</v>
      </c>
      <c r="L289" s="195" t="s">
        <v>641</v>
      </c>
      <c r="M289" s="195">
        <v>1.5</v>
      </c>
    </row>
    <row r="290" spans="2:13" ht="15" customHeight="1" x14ac:dyDescent="0.35">
      <c r="B290" s="191">
        <v>287</v>
      </c>
      <c r="C290" s="193" t="s">
        <v>1318</v>
      </c>
      <c r="D290" s="193" t="s">
        <v>1319</v>
      </c>
      <c r="E290" s="194">
        <v>610</v>
      </c>
      <c r="F290" s="193" t="s">
        <v>676</v>
      </c>
      <c r="G290" s="193" t="str">
        <f t="shared" si="4"/>
        <v>Không đều - dạng sợi, xơ, phiến, trụ, miếng,...</v>
      </c>
      <c r="H290" s="193" t="s">
        <v>1292</v>
      </c>
      <c r="I290" s="193" t="s">
        <v>1265</v>
      </c>
      <c r="J290" s="193" t="s">
        <v>1317</v>
      </c>
      <c r="K290" s="195" t="s">
        <v>93</v>
      </c>
      <c r="L290" s="195" t="s">
        <v>641</v>
      </c>
      <c r="M290" s="195">
        <v>1.5</v>
      </c>
    </row>
    <row r="291" spans="2:13" ht="15" customHeight="1" x14ac:dyDescent="0.35">
      <c r="B291" s="191">
        <v>288</v>
      </c>
      <c r="C291" s="193" t="s">
        <v>1320</v>
      </c>
      <c r="D291" s="193" t="s">
        <v>1321</v>
      </c>
      <c r="E291" s="194">
        <v>360</v>
      </c>
      <c r="F291" s="193" t="s">
        <v>648</v>
      </c>
      <c r="G291" s="193" t="str">
        <f t="shared" si="4"/>
        <v>3.35mm đến 12.7 mm (hạt nhỏ)</v>
      </c>
      <c r="H291" s="193" t="s">
        <v>1292</v>
      </c>
      <c r="I291" s="193" t="s">
        <v>1265</v>
      </c>
      <c r="J291" s="193" t="s">
        <v>1322</v>
      </c>
      <c r="K291" s="195" t="s">
        <v>93</v>
      </c>
      <c r="L291" s="195" t="s">
        <v>641</v>
      </c>
      <c r="M291" s="195">
        <v>0.6</v>
      </c>
    </row>
    <row r="292" spans="2:13" ht="15" customHeight="1" x14ac:dyDescent="0.35">
      <c r="B292" s="191">
        <v>289</v>
      </c>
      <c r="C292" s="193" t="s">
        <v>1323</v>
      </c>
      <c r="D292" s="193" t="s">
        <v>1324</v>
      </c>
      <c r="E292" s="194">
        <v>175</v>
      </c>
      <c r="F292" s="193" t="s">
        <v>318</v>
      </c>
      <c r="G292" s="193" t="str">
        <f t="shared" si="4"/>
        <v>12.7 mm đến 76.2 mm (hạt lớn)</v>
      </c>
      <c r="H292" s="193" t="s">
        <v>1312</v>
      </c>
      <c r="I292" s="193" t="s">
        <v>1265</v>
      </c>
      <c r="J292" s="193" t="s">
        <v>1325</v>
      </c>
      <c r="K292" s="195" t="s">
        <v>93</v>
      </c>
      <c r="L292" s="195" t="s">
        <v>641</v>
      </c>
      <c r="M292" s="195">
        <v>0.6</v>
      </c>
    </row>
    <row r="293" spans="2:13" ht="15" customHeight="1" x14ac:dyDescent="0.35">
      <c r="B293" s="191">
        <v>290</v>
      </c>
      <c r="C293" s="193" t="s">
        <v>1326</v>
      </c>
      <c r="D293" s="193" t="s">
        <v>1327</v>
      </c>
      <c r="E293" s="194">
        <v>150</v>
      </c>
      <c r="F293" s="193" t="s">
        <v>366</v>
      </c>
      <c r="G293" s="193" t="str">
        <f t="shared" si="4"/>
        <v>≤ 3.35 mm (mịn)</v>
      </c>
      <c r="H293" s="193" t="s">
        <v>1264</v>
      </c>
      <c r="I293" s="193" t="s">
        <v>1265</v>
      </c>
      <c r="J293" s="193" t="s">
        <v>677</v>
      </c>
      <c r="K293" s="195" t="s">
        <v>72</v>
      </c>
      <c r="L293" s="195" t="s">
        <v>641</v>
      </c>
      <c r="M293" s="195">
        <v>0.6</v>
      </c>
    </row>
    <row r="294" spans="2:13" ht="15" customHeight="1" x14ac:dyDescent="0.35">
      <c r="B294" s="191">
        <v>291</v>
      </c>
      <c r="C294" s="193" t="s">
        <v>1328</v>
      </c>
      <c r="D294" s="193" t="s">
        <v>1329</v>
      </c>
      <c r="E294" s="194">
        <v>175</v>
      </c>
      <c r="F294" s="193" t="s">
        <v>318</v>
      </c>
      <c r="G294" s="193" t="str">
        <f t="shared" si="4"/>
        <v>12.7 mm đến 76.2 mm (hạt lớn)</v>
      </c>
      <c r="H294" s="193" t="s">
        <v>1312</v>
      </c>
      <c r="I294" s="193" t="s">
        <v>1265</v>
      </c>
      <c r="J294" s="193" t="s">
        <v>1330</v>
      </c>
      <c r="K294" s="195" t="s">
        <v>99</v>
      </c>
      <c r="L294" s="195" t="s">
        <v>716</v>
      </c>
      <c r="M294" s="195">
        <v>0.7</v>
      </c>
    </row>
    <row r="295" spans="2:13" ht="15" customHeight="1" x14ac:dyDescent="0.35">
      <c r="B295" s="191">
        <v>292</v>
      </c>
      <c r="C295" s="193" t="s">
        <v>1331</v>
      </c>
      <c r="D295" s="193" t="s">
        <v>1332</v>
      </c>
      <c r="E295" s="194">
        <v>400</v>
      </c>
      <c r="F295" s="193" t="s">
        <v>648</v>
      </c>
      <c r="G295" s="193" t="str">
        <f t="shared" si="4"/>
        <v>3.35mm đến 12.7 mm (hạt nhỏ)</v>
      </c>
      <c r="H295" s="193" t="s">
        <v>1264</v>
      </c>
      <c r="I295" s="193" t="s">
        <v>1265</v>
      </c>
      <c r="J295" s="193" t="s">
        <v>677</v>
      </c>
      <c r="K295" s="195" t="s">
        <v>72</v>
      </c>
      <c r="L295" s="195" t="s">
        <v>641</v>
      </c>
      <c r="M295" s="195">
        <v>0.4</v>
      </c>
    </row>
    <row r="296" spans="2:13" ht="15" customHeight="1" x14ac:dyDescent="0.35">
      <c r="B296" s="191">
        <v>293</v>
      </c>
      <c r="C296" s="193" t="s">
        <v>1333</v>
      </c>
      <c r="D296" s="193" t="s">
        <v>1334</v>
      </c>
      <c r="E296" s="194">
        <v>475</v>
      </c>
      <c r="F296" s="193" t="s">
        <v>648</v>
      </c>
      <c r="G296" s="193" t="str">
        <f t="shared" si="4"/>
        <v>3.35mm đến 12.7 mm (hạt nhỏ)</v>
      </c>
      <c r="H296" s="193" t="s">
        <v>1268</v>
      </c>
      <c r="I296" s="193" t="s">
        <v>1269</v>
      </c>
      <c r="J296" s="193" t="s">
        <v>677</v>
      </c>
      <c r="K296" s="195" t="s">
        <v>91</v>
      </c>
      <c r="L296" s="195">
        <v>45</v>
      </c>
      <c r="M296" s="195">
        <v>0.5</v>
      </c>
    </row>
    <row r="297" spans="2:13" ht="15" customHeight="1" x14ac:dyDescent="0.35">
      <c r="B297" s="191">
        <v>294</v>
      </c>
      <c r="C297" s="193" t="s">
        <v>1335</v>
      </c>
      <c r="D297" s="193" t="s">
        <v>1336</v>
      </c>
      <c r="E297" s="194">
        <v>100</v>
      </c>
      <c r="F297" s="193" t="s">
        <v>648</v>
      </c>
      <c r="G297" s="193" t="str">
        <f t="shared" si="4"/>
        <v>3.35mm đến 12.7 mm (hạt nhỏ)</v>
      </c>
      <c r="H297" s="193" t="s">
        <v>1264</v>
      </c>
      <c r="I297" s="193" t="s">
        <v>1265</v>
      </c>
      <c r="J297" s="193" t="s">
        <v>1337</v>
      </c>
      <c r="K297" s="195" t="s">
        <v>99</v>
      </c>
      <c r="L297" s="195" t="s">
        <v>716</v>
      </c>
      <c r="M297" s="195">
        <v>0.6</v>
      </c>
    </row>
    <row r="298" spans="2:13" ht="15" customHeight="1" x14ac:dyDescent="0.35">
      <c r="B298" s="191">
        <v>295</v>
      </c>
      <c r="C298" s="193" t="s">
        <v>1338</v>
      </c>
      <c r="D298" s="193" t="s">
        <v>1339</v>
      </c>
      <c r="E298" s="194">
        <v>300</v>
      </c>
      <c r="F298" s="193" t="s">
        <v>366</v>
      </c>
      <c r="G298" s="193" t="str">
        <f t="shared" si="4"/>
        <v>≤ 3.35 mm (mịn)</v>
      </c>
      <c r="H298" s="193" t="s">
        <v>1264</v>
      </c>
      <c r="I298" s="193" t="s">
        <v>1265</v>
      </c>
      <c r="J298" s="193" t="s">
        <v>1261</v>
      </c>
      <c r="K298" s="195" t="s">
        <v>93</v>
      </c>
      <c r="L298" s="195">
        <v>45</v>
      </c>
      <c r="M298" s="195">
        <v>1.4</v>
      </c>
    </row>
    <row r="299" spans="2:13" ht="15" customHeight="1" x14ac:dyDescent="0.35">
      <c r="B299" s="191">
        <v>296</v>
      </c>
      <c r="C299" s="193" t="s">
        <v>1340</v>
      </c>
      <c r="D299" s="193" t="s">
        <v>1341</v>
      </c>
      <c r="E299" s="194">
        <v>800</v>
      </c>
      <c r="F299" s="193" t="s">
        <v>753</v>
      </c>
      <c r="G299" s="193" t="str">
        <f t="shared" si="4"/>
        <v>&gt; 406.4 mm (cục rất to)</v>
      </c>
      <c r="H299" s="193" t="s">
        <v>1312</v>
      </c>
      <c r="I299" s="193" t="s">
        <v>1265</v>
      </c>
      <c r="J299" s="193" t="s">
        <v>1261</v>
      </c>
      <c r="K299" s="195" t="s">
        <v>99</v>
      </c>
      <c r="L299" s="195" t="s">
        <v>716</v>
      </c>
      <c r="M299" s="195">
        <v>2.1</v>
      </c>
    </row>
    <row r="300" spans="2:13" ht="15" customHeight="1" x14ac:dyDescent="0.35">
      <c r="B300" s="191">
        <v>297</v>
      </c>
      <c r="C300" s="193" t="s">
        <v>1342</v>
      </c>
      <c r="D300" s="193" t="s">
        <v>1343</v>
      </c>
      <c r="E300" s="194">
        <v>300</v>
      </c>
      <c r="F300" s="193" t="s">
        <v>366</v>
      </c>
      <c r="G300" s="193" t="str">
        <f t="shared" si="4"/>
        <v>≤ 3.35 mm (mịn)</v>
      </c>
      <c r="H300" s="193" t="s">
        <v>1264</v>
      </c>
      <c r="I300" s="193" t="s">
        <v>1265</v>
      </c>
      <c r="J300" s="193" t="s">
        <v>1261</v>
      </c>
      <c r="K300" s="195" t="s">
        <v>99</v>
      </c>
      <c r="L300" s="195" t="s">
        <v>716</v>
      </c>
      <c r="M300" s="195">
        <v>1.7</v>
      </c>
    </row>
    <row r="301" spans="2:13" ht="15" customHeight="1" x14ac:dyDescent="0.35">
      <c r="B301" s="191">
        <v>298</v>
      </c>
      <c r="C301" s="193" t="s">
        <v>1344</v>
      </c>
      <c r="D301" s="193" t="s">
        <v>1345</v>
      </c>
      <c r="E301" s="194">
        <v>950</v>
      </c>
      <c r="F301" s="193" t="s">
        <v>366</v>
      </c>
      <c r="G301" s="193" t="str">
        <f t="shared" si="4"/>
        <v>≤ 3.35 mm (mịn)</v>
      </c>
      <c r="H301" s="193" t="s">
        <v>1268</v>
      </c>
      <c r="I301" s="193" t="s">
        <v>1265</v>
      </c>
      <c r="J301" s="193" t="s">
        <v>1261</v>
      </c>
      <c r="K301" s="195" t="s">
        <v>99</v>
      </c>
      <c r="L301" s="195">
        <v>15</v>
      </c>
      <c r="M301" s="195">
        <v>2</v>
      </c>
    </row>
    <row r="302" spans="2:13" ht="15" customHeight="1" x14ac:dyDescent="0.35">
      <c r="B302" s="191">
        <v>299</v>
      </c>
      <c r="C302" s="193" t="s">
        <v>1346</v>
      </c>
      <c r="D302" s="193" t="s">
        <v>1347</v>
      </c>
      <c r="E302" s="194">
        <v>200</v>
      </c>
      <c r="F302" s="193" t="s">
        <v>366</v>
      </c>
      <c r="G302" s="193" t="str">
        <f t="shared" si="4"/>
        <v>≤ 3.35 mm (mịn)</v>
      </c>
      <c r="H302" s="193" t="s">
        <v>1264</v>
      </c>
      <c r="I302" s="193" t="s">
        <v>1265</v>
      </c>
      <c r="J302" s="193" t="s">
        <v>1348</v>
      </c>
      <c r="K302" s="195" t="s">
        <v>72</v>
      </c>
      <c r="L302" s="195" t="s">
        <v>641</v>
      </c>
      <c r="M302" s="195">
        <v>0.4</v>
      </c>
    </row>
    <row r="303" spans="2:13" ht="15" customHeight="1" x14ac:dyDescent="0.35">
      <c r="B303" s="191">
        <v>300</v>
      </c>
      <c r="C303" s="193" t="s">
        <v>1349</v>
      </c>
      <c r="D303" s="193" t="s">
        <v>1350</v>
      </c>
      <c r="E303" s="194">
        <v>250</v>
      </c>
      <c r="F303" s="193" t="s">
        <v>638</v>
      </c>
      <c r="G303" s="193" t="str">
        <f t="shared" si="4"/>
        <v>≤ 0.149 mm (rất mịn)</v>
      </c>
      <c r="H303" s="193" t="s">
        <v>1351</v>
      </c>
      <c r="I303" s="193" t="s">
        <v>1293</v>
      </c>
      <c r="J303" s="193" t="s">
        <v>1352</v>
      </c>
      <c r="K303" s="195" t="s">
        <v>72</v>
      </c>
      <c r="L303" s="195" t="s">
        <v>641</v>
      </c>
      <c r="M303" s="195">
        <v>1</v>
      </c>
    </row>
    <row r="304" spans="2:13" ht="15" customHeight="1" x14ac:dyDescent="0.35">
      <c r="B304" s="191">
        <v>301</v>
      </c>
      <c r="C304" s="193" t="s">
        <v>1353</v>
      </c>
      <c r="D304" s="193" t="s">
        <v>1354</v>
      </c>
      <c r="E304" s="194">
        <v>250</v>
      </c>
      <c r="F304" s="193" t="s">
        <v>676</v>
      </c>
      <c r="G304" s="193" t="str">
        <f t="shared" si="4"/>
        <v>Không đều - dạng sợi, xơ, phiến, trụ, miếng,...</v>
      </c>
      <c r="H304" s="193" t="s">
        <v>1292</v>
      </c>
      <c r="I304" s="193" t="s">
        <v>1265</v>
      </c>
      <c r="J304" s="193" t="s">
        <v>1355</v>
      </c>
      <c r="K304" s="195" t="s">
        <v>72</v>
      </c>
      <c r="L304" s="195" t="s">
        <v>641</v>
      </c>
      <c r="M304" s="195">
        <v>0.6</v>
      </c>
    </row>
    <row r="305" spans="2:13" ht="15" customHeight="1" x14ac:dyDescent="0.35">
      <c r="B305" s="191">
        <v>302</v>
      </c>
      <c r="C305" s="193" t="s">
        <v>1356</v>
      </c>
      <c r="D305" s="193" t="s">
        <v>1357</v>
      </c>
      <c r="E305" s="194">
        <v>325</v>
      </c>
      <c r="F305" s="193" t="s">
        <v>648</v>
      </c>
      <c r="G305" s="193" t="str">
        <f t="shared" si="4"/>
        <v>3.35mm đến 12.7 mm (hạt nhỏ)</v>
      </c>
      <c r="H305" s="193" t="s">
        <v>1292</v>
      </c>
      <c r="I305" s="193" t="s">
        <v>1265</v>
      </c>
      <c r="J305" s="193" t="s">
        <v>677</v>
      </c>
      <c r="K305" s="195" t="s">
        <v>93</v>
      </c>
      <c r="L305" s="195" t="s">
        <v>641</v>
      </c>
      <c r="M305" s="195">
        <v>0.4</v>
      </c>
    </row>
    <row r="306" spans="2:13" ht="15" customHeight="1" x14ac:dyDescent="0.35">
      <c r="B306" s="191">
        <v>303</v>
      </c>
      <c r="C306" s="193" t="s">
        <v>1358</v>
      </c>
      <c r="D306" s="193" t="s">
        <v>1359</v>
      </c>
      <c r="E306" s="194">
        <v>350</v>
      </c>
      <c r="F306" s="193" t="s">
        <v>366</v>
      </c>
      <c r="G306" s="193" t="str">
        <f t="shared" si="4"/>
        <v>≤ 3.35 mm (mịn)</v>
      </c>
      <c r="H306" s="193" t="s">
        <v>1268</v>
      </c>
      <c r="I306" s="193" t="s">
        <v>1265</v>
      </c>
      <c r="J306" s="193" t="s">
        <v>1261</v>
      </c>
      <c r="K306" s="195" t="s">
        <v>99</v>
      </c>
      <c r="L306" s="195">
        <v>15</v>
      </c>
      <c r="M306" s="195">
        <v>2</v>
      </c>
    </row>
    <row r="307" spans="2:13" ht="15" customHeight="1" x14ac:dyDescent="0.35">
      <c r="B307" s="191">
        <v>304</v>
      </c>
      <c r="C307" s="193" t="s">
        <v>1360</v>
      </c>
      <c r="D307" s="193" t="s">
        <v>1361</v>
      </c>
      <c r="E307" s="194">
        <v>375</v>
      </c>
      <c r="F307" s="193" t="s">
        <v>753</v>
      </c>
      <c r="G307" s="193" t="str">
        <f t="shared" si="4"/>
        <v>&gt; 406.4 mm (cục rất to)</v>
      </c>
      <c r="H307" s="193" t="s">
        <v>1312</v>
      </c>
      <c r="I307" s="193" t="s">
        <v>1265</v>
      </c>
      <c r="J307" s="193" t="s">
        <v>1261</v>
      </c>
      <c r="K307" s="195" t="s">
        <v>99</v>
      </c>
      <c r="L307" s="195">
        <v>15</v>
      </c>
      <c r="M307" s="195">
        <v>2.2000000000000002</v>
      </c>
    </row>
    <row r="308" spans="2:13" ht="15" customHeight="1" x14ac:dyDescent="0.35">
      <c r="B308" s="191">
        <v>305</v>
      </c>
      <c r="C308" s="193" t="s">
        <v>1362</v>
      </c>
      <c r="D308" s="193" t="s">
        <v>1363</v>
      </c>
      <c r="E308" s="194">
        <v>255</v>
      </c>
      <c r="F308" s="193" t="s">
        <v>366</v>
      </c>
      <c r="G308" s="193" t="str">
        <f t="shared" si="4"/>
        <v>≤ 3.35 mm (mịn)</v>
      </c>
      <c r="H308" s="193" t="s">
        <v>1264</v>
      </c>
      <c r="I308" s="193" t="s">
        <v>1265</v>
      </c>
      <c r="J308" s="193" t="s">
        <v>1261</v>
      </c>
      <c r="K308" s="195" t="s">
        <v>99</v>
      </c>
      <c r="L308" s="195" t="s">
        <v>716</v>
      </c>
      <c r="M308" s="195">
        <v>1</v>
      </c>
    </row>
    <row r="309" spans="2:13" ht="15" customHeight="1" x14ac:dyDescent="0.35">
      <c r="B309" s="191">
        <v>306</v>
      </c>
      <c r="C309" s="193" t="s">
        <v>1364</v>
      </c>
      <c r="D309" s="193" t="s">
        <v>1365</v>
      </c>
      <c r="E309" s="194">
        <v>1250</v>
      </c>
      <c r="F309" s="193" t="s">
        <v>648</v>
      </c>
      <c r="G309" s="193" t="str">
        <f t="shared" si="4"/>
        <v>3.35mm đến 12.7 mm (hạt nhỏ)</v>
      </c>
      <c r="H309" s="193" t="s">
        <v>1268</v>
      </c>
      <c r="I309" s="193" t="s">
        <v>1366</v>
      </c>
      <c r="J309" s="193" t="s">
        <v>1367</v>
      </c>
      <c r="K309" s="195" t="s">
        <v>99</v>
      </c>
      <c r="L309" s="195">
        <v>45</v>
      </c>
      <c r="M309" s="195">
        <v>1.6</v>
      </c>
    </row>
    <row r="310" spans="2:13" ht="15" customHeight="1" x14ac:dyDescent="0.35">
      <c r="B310" s="191">
        <v>307</v>
      </c>
      <c r="C310" s="193" t="s">
        <v>1368</v>
      </c>
      <c r="D310" s="193" t="s">
        <v>1369</v>
      </c>
      <c r="E310" s="194">
        <v>380</v>
      </c>
      <c r="F310" s="193" t="s">
        <v>648</v>
      </c>
      <c r="G310" s="193" t="str">
        <f t="shared" si="4"/>
        <v>3.35mm đến 12.7 mm (hạt nhỏ)</v>
      </c>
      <c r="H310" s="193" t="s">
        <v>1268</v>
      </c>
      <c r="I310" s="193" t="s">
        <v>1269</v>
      </c>
      <c r="J310" s="193" t="s">
        <v>1370</v>
      </c>
      <c r="K310" s="195" t="s">
        <v>99</v>
      </c>
      <c r="L310" s="195" t="s">
        <v>716</v>
      </c>
      <c r="M310" s="195">
        <v>1.2</v>
      </c>
    </row>
    <row r="311" spans="2:13" ht="15" customHeight="1" x14ac:dyDescent="0.35">
      <c r="B311" s="191">
        <v>308</v>
      </c>
      <c r="C311" s="193" t="s">
        <v>1371</v>
      </c>
      <c r="D311" s="193" t="s">
        <v>1372</v>
      </c>
      <c r="E311" s="194">
        <v>400</v>
      </c>
      <c r="F311" s="193" t="s">
        <v>366</v>
      </c>
      <c r="G311" s="193" t="str">
        <f t="shared" si="4"/>
        <v>≤ 3.35 mm (mịn)</v>
      </c>
      <c r="H311" s="193" t="s">
        <v>1264</v>
      </c>
      <c r="I311" s="193" t="s">
        <v>1269</v>
      </c>
      <c r="J311" s="193" t="s">
        <v>1370</v>
      </c>
      <c r="K311" s="195" t="s">
        <v>99</v>
      </c>
      <c r="L311" s="195" t="s">
        <v>716</v>
      </c>
      <c r="M311" s="195">
        <v>1.2</v>
      </c>
    </row>
    <row r="312" spans="2:13" ht="15" customHeight="1" x14ac:dyDescent="0.35">
      <c r="B312" s="191">
        <v>309</v>
      </c>
      <c r="C312" s="193" t="s">
        <v>1373</v>
      </c>
      <c r="D312" s="193" t="s">
        <v>1374</v>
      </c>
      <c r="E312" s="194">
        <v>450</v>
      </c>
      <c r="F312" s="193" t="s">
        <v>366</v>
      </c>
      <c r="G312" s="193" t="str">
        <f t="shared" si="4"/>
        <v>≤ 3.35 mm (mịn)</v>
      </c>
      <c r="H312" s="193" t="s">
        <v>1292</v>
      </c>
      <c r="I312" s="193" t="s">
        <v>1260</v>
      </c>
      <c r="J312" s="193" t="s">
        <v>1375</v>
      </c>
      <c r="K312" s="195" t="s">
        <v>99</v>
      </c>
      <c r="L312" s="195" t="s">
        <v>716</v>
      </c>
      <c r="M312" s="195">
        <v>1</v>
      </c>
    </row>
    <row r="313" spans="2:13" ht="15" customHeight="1" x14ac:dyDescent="0.35">
      <c r="B313" s="191">
        <v>310</v>
      </c>
      <c r="C313" s="193" t="s">
        <v>1376</v>
      </c>
      <c r="D313" s="193" t="s">
        <v>1377</v>
      </c>
      <c r="E313" s="194">
        <v>240</v>
      </c>
      <c r="F313" s="193" t="s">
        <v>724</v>
      </c>
      <c r="G313" s="193" t="str">
        <f t="shared" si="4"/>
        <v>Không xác định</v>
      </c>
      <c r="H313" s="193" t="s">
        <v>1351</v>
      </c>
      <c r="I313" s="193" t="s">
        <v>1265</v>
      </c>
      <c r="J313" s="193" t="s">
        <v>1378</v>
      </c>
      <c r="K313" s="195" t="s">
        <v>93</v>
      </c>
      <c r="L313" s="195" t="s">
        <v>641</v>
      </c>
      <c r="M313" s="195">
        <v>0.5</v>
      </c>
    </row>
    <row r="314" spans="2:13" ht="15" customHeight="1" x14ac:dyDescent="0.35">
      <c r="B314" s="191">
        <v>311</v>
      </c>
      <c r="C314" s="193" t="s">
        <v>1379</v>
      </c>
      <c r="D314" s="193" t="s">
        <v>1380</v>
      </c>
      <c r="E314" s="194">
        <v>450</v>
      </c>
      <c r="F314" s="193" t="s">
        <v>366</v>
      </c>
      <c r="G314" s="193" t="str">
        <f t="shared" si="4"/>
        <v>≤ 3.35 mm (mịn)</v>
      </c>
      <c r="H314" s="193" t="s">
        <v>1292</v>
      </c>
      <c r="I314" s="193" t="s">
        <v>1260</v>
      </c>
      <c r="J314" s="193" t="s">
        <v>1261</v>
      </c>
      <c r="K314" s="195" t="s">
        <v>99</v>
      </c>
      <c r="L314" s="195" t="s">
        <v>716</v>
      </c>
      <c r="M314" s="195">
        <v>1.6</v>
      </c>
    </row>
    <row r="315" spans="2:13" ht="15" customHeight="1" x14ac:dyDescent="0.35">
      <c r="B315" s="191">
        <v>312</v>
      </c>
      <c r="C315" s="193" t="s">
        <v>1381</v>
      </c>
      <c r="D315" s="193" t="s">
        <v>1382</v>
      </c>
      <c r="E315" s="194">
        <v>1250</v>
      </c>
      <c r="F315" s="193" t="s">
        <v>648</v>
      </c>
      <c r="G315" s="193" t="str">
        <f t="shared" si="4"/>
        <v>3.35mm đến 12.7 mm (hạt nhỏ)</v>
      </c>
      <c r="H315" s="193" t="s">
        <v>1264</v>
      </c>
      <c r="I315" s="193" t="s">
        <v>1265</v>
      </c>
      <c r="J315" s="193" t="s">
        <v>1261</v>
      </c>
      <c r="K315" s="195" t="s">
        <v>99</v>
      </c>
      <c r="L315" s="195" t="s">
        <v>716</v>
      </c>
      <c r="M315" s="195">
        <v>2</v>
      </c>
    </row>
    <row r="316" spans="2:13" ht="15" customHeight="1" x14ac:dyDescent="0.35">
      <c r="B316" s="191">
        <v>313</v>
      </c>
      <c r="C316" s="193" t="s">
        <v>1383</v>
      </c>
      <c r="D316" s="193" t="s">
        <v>1384</v>
      </c>
      <c r="E316" s="194">
        <v>750</v>
      </c>
      <c r="F316" s="193" t="s">
        <v>638</v>
      </c>
      <c r="G316" s="193" t="str">
        <f t="shared" si="4"/>
        <v>≤ 0.149 mm (rất mịn)</v>
      </c>
      <c r="H316" s="193" t="s">
        <v>1264</v>
      </c>
      <c r="I316" s="193" t="s">
        <v>1265</v>
      </c>
      <c r="J316" s="193" t="s">
        <v>1261</v>
      </c>
      <c r="K316" s="195" t="s">
        <v>99</v>
      </c>
      <c r="L316" s="195">
        <v>15</v>
      </c>
      <c r="M316" s="195">
        <v>1.7</v>
      </c>
    </row>
    <row r="317" spans="2:13" ht="15" customHeight="1" x14ac:dyDescent="0.35">
      <c r="B317" s="191">
        <v>314</v>
      </c>
      <c r="C317" s="193" t="s">
        <v>1385</v>
      </c>
      <c r="D317" s="193" t="s">
        <v>1386</v>
      </c>
      <c r="E317" s="194">
        <v>850</v>
      </c>
      <c r="F317" s="193" t="s">
        <v>648</v>
      </c>
      <c r="G317" s="193" t="str">
        <f t="shared" si="4"/>
        <v>3.35mm đến 12.7 mm (hạt nhỏ)</v>
      </c>
      <c r="H317" s="193" t="s">
        <v>1292</v>
      </c>
      <c r="I317" s="193" t="s">
        <v>1265</v>
      </c>
      <c r="J317" s="193" t="s">
        <v>1261</v>
      </c>
      <c r="K317" s="195" t="s">
        <v>99</v>
      </c>
      <c r="L317" s="195">
        <v>15</v>
      </c>
      <c r="M317" s="195">
        <v>2</v>
      </c>
    </row>
    <row r="318" spans="2:13" ht="15" customHeight="1" x14ac:dyDescent="0.35">
      <c r="B318" s="191">
        <v>315</v>
      </c>
      <c r="C318" s="193" t="s">
        <v>1387</v>
      </c>
      <c r="D318" s="193" t="s">
        <v>90</v>
      </c>
      <c r="E318" s="194">
        <v>100</v>
      </c>
      <c r="F318" s="193" t="s">
        <v>366</v>
      </c>
      <c r="G318" s="193" t="str">
        <f t="shared" si="4"/>
        <v>≤ 3.35 mm (mịn)</v>
      </c>
      <c r="H318" s="193" t="s">
        <v>1292</v>
      </c>
      <c r="I318" s="193" t="s">
        <v>1265</v>
      </c>
      <c r="J318" s="193" t="s">
        <v>1388</v>
      </c>
      <c r="K318" s="195" t="s">
        <v>91</v>
      </c>
      <c r="L318" s="195" t="s">
        <v>641</v>
      </c>
      <c r="M318" s="195">
        <v>0.4</v>
      </c>
    </row>
    <row r="319" spans="2:13" ht="15" customHeight="1" x14ac:dyDescent="0.35">
      <c r="B319" s="191">
        <v>316</v>
      </c>
      <c r="C319" s="193" t="s">
        <v>1389</v>
      </c>
      <c r="D319" s="193" t="s">
        <v>1390</v>
      </c>
      <c r="E319" s="194">
        <v>435</v>
      </c>
      <c r="F319" s="193" t="s">
        <v>366</v>
      </c>
      <c r="G319" s="193" t="str">
        <f t="shared" si="4"/>
        <v>≤ 3.35 mm (mịn)</v>
      </c>
      <c r="H319" s="193" t="s">
        <v>1292</v>
      </c>
      <c r="I319" s="193" t="s">
        <v>1265</v>
      </c>
      <c r="J319" s="193" t="s">
        <v>1014</v>
      </c>
      <c r="K319" s="195" t="s">
        <v>91</v>
      </c>
      <c r="L319" s="195" t="s">
        <v>641</v>
      </c>
      <c r="M319" s="195">
        <v>0.4</v>
      </c>
    </row>
    <row r="320" spans="2:13" ht="15" customHeight="1" x14ac:dyDescent="0.35">
      <c r="B320" s="191">
        <v>317</v>
      </c>
      <c r="C320" s="193" t="s">
        <v>1391</v>
      </c>
      <c r="D320" s="193" t="s">
        <v>1392</v>
      </c>
      <c r="E320" s="194">
        <v>150</v>
      </c>
      <c r="F320" s="193" t="s">
        <v>648</v>
      </c>
      <c r="G320" s="193" t="str">
        <f t="shared" si="4"/>
        <v>3.35mm đến 12.7 mm (hạt nhỏ)</v>
      </c>
      <c r="H320" s="193" t="s">
        <v>1268</v>
      </c>
      <c r="I320" s="193" t="s">
        <v>1269</v>
      </c>
      <c r="J320" s="193" t="s">
        <v>1014</v>
      </c>
      <c r="K320" s="195" t="s">
        <v>91</v>
      </c>
      <c r="L320" s="195">
        <v>45</v>
      </c>
      <c r="M320" s="195">
        <v>0.4</v>
      </c>
    </row>
    <row r="321" spans="2:13" ht="15" customHeight="1" x14ac:dyDescent="0.35">
      <c r="B321" s="191">
        <v>318</v>
      </c>
      <c r="C321" s="193" t="s">
        <v>1393</v>
      </c>
      <c r="D321" s="193" t="s">
        <v>1394</v>
      </c>
      <c r="E321" s="194">
        <v>470</v>
      </c>
      <c r="F321" s="193" t="s">
        <v>648</v>
      </c>
      <c r="G321" s="193" t="str">
        <f t="shared" si="4"/>
        <v>3.35mm đến 12.7 mm (hạt nhỏ)</v>
      </c>
      <c r="H321" s="193" t="s">
        <v>1264</v>
      </c>
      <c r="I321" s="193" t="s">
        <v>1269</v>
      </c>
      <c r="J321" s="193" t="s">
        <v>1014</v>
      </c>
      <c r="K321" s="195" t="s">
        <v>91</v>
      </c>
      <c r="L321" s="195">
        <v>45</v>
      </c>
      <c r="M321" s="195">
        <v>0.4</v>
      </c>
    </row>
    <row r="322" spans="2:13" ht="15" customHeight="1" x14ac:dyDescent="0.35">
      <c r="B322" s="191">
        <v>319</v>
      </c>
      <c r="C322" s="193" t="s">
        <v>1395</v>
      </c>
      <c r="D322" s="193" t="s">
        <v>92</v>
      </c>
      <c r="E322" s="194">
        <v>205</v>
      </c>
      <c r="F322" s="193" t="s">
        <v>366</v>
      </c>
      <c r="G322" s="193" t="str">
        <f t="shared" si="4"/>
        <v>≤ 3.35 mm (mịn)</v>
      </c>
      <c r="H322" s="193" t="s">
        <v>1292</v>
      </c>
      <c r="I322" s="193" t="s">
        <v>1265</v>
      </c>
      <c r="J322" s="193" t="s">
        <v>1388</v>
      </c>
      <c r="K322" s="195" t="s">
        <v>91</v>
      </c>
      <c r="L322" s="195" t="s">
        <v>641</v>
      </c>
      <c r="M322" s="195">
        <v>0.4</v>
      </c>
    </row>
    <row r="323" spans="2:13" ht="15" customHeight="1" x14ac:dyDescent="0.35">
      <c r="B323" s="191">
        <v>320</v>
      </c>
      <c r="C323" s="193" t="s">
        <v>1396</v>
      </c>
      <c r="D323" s="193" t="s">
        <v>1397</v>
      </c>
      <c r="E323" s="194">
        <v>340</v>
      </c>
      <c r="F323" s="193" t="s">
        <v>648</v>
      </c>
      <c r="G323" s="193" t="str">
        <f t="shared" si="4"/>
        <v>3.35mm đến 12.7 mm (hạt nhỏ)</v>
      </c>
      <c r="H323" s="193" t="s">
        <v>1292</v>
      </c>
      <c r="I323" s="193" t="s">
        <v>1265</v>
      </c>
      <c r="J323" s="193" t="s">
        <v>1261</v>
      </c>
      <c r="K323" s="195" t="s">
        <v>91</v>
      </c>
      <c r="L323" s="195" t="s">
        <v>641</v>
      </c>
      <c r="M323" s="195">
        <v>0.6</v>
      </c>
    </row>
    <row r="324" spans="2:13" ht="15" customHeight="1" x14ac:dyDescent="0.35">
      <c r="B324" s="191">
        <v>321</v>
      </c>
      <c r="C324" s="193" t="s">
        <v>1398</v>
      </c>
      <c r="D324" s="193" t="s">
        <v>1399</v>
      </c>
      <c r="E324" s="194">
        <v>665</v>
      </c>
      <c r="F324" s="193" t="s">
        <v>648</v>
      </c>
      <c r="G324" s="193" t="str">
        <f t="shared" si="4"/>
        <v>3.35mm đến 12.7 mm (hạt nhỏ)</v>
      </c>
      <c r="H324" s="193" t="s">
        <v>1292</v>
      </c>
      <c r="I324" s="193" t="s">
        <v>1265</v>
      </c>
      <c r="J324" s="193" t="s">
        <v>1014</v>
      </c>
      <c r="K324" s="195" t="s">
        <v>91</v>
      </c>
      <c r="L324" s="195" t="s">
        <v>641</v>
      </c>
      <c r="M324" s="195">
        <v>1.5</v>
      </c>
    </row>
    <row r="325" spans="2:13" ht="15" customHeight="1" x14ac:dyDescent="0.35">
      <c r="B325" s="191">
        <v>322</v>
      </c>
      <c r="C325" s="193" t="s">
        <v>1400</v>
      </c>
      <c r="D325" s="193" t="s">
        <v>1401</v>
      </c>
      <c r="E325" s="194">
        <v>365</v>
      </c>
      <c r="F325" s="193" t="s">
        <v>648</v>
      </c>
      <c r="G325" s="193" t="str">
        <f t="shared" ref="G325:G388" si="5">IF(F325="G400", "≤ 0.074 mm (rất mịn)",
IF(F325="A100", "≤ 0.149 mm (rất mịn)",
IF(F325="A40", "≤ 0.400 mm (rất mịn)",
IF(F325="B6", "≤ 3.35 mm (mịn)",
IF(F325="C1/2", "3.35mm đến 12.7 mm (hạt nhỏ)",
IF(F325="D3", "12.7 mm đến 76.2 mm (hạt lớn)",
IF(F325="D7", "76.2 mm đến ≤ 177.8 mm (hạt rất lớn)",
IF(F325="D16", "≤ 406.4 mm (cục to)",
IF(LEFT(F325,1)="D", "&gt; 406.4 mm (cục rất to)",
IF(F325="E", "Không đều - dạng sợi, xơ, phiến, trụ, miếng,...",
"Không xác định"))))))))))</f>
        <v>3.35mm đến 12.7 mm (hạt nhỏ)</v>
      </c>
      <c r="H325" s="193" t="s">
        <v>1292</v>
      </c>
      <c r="I325" s="193" t="s">
        <v>1265</v>
      </c>
      <c r="J325" s="193" t="s">
        <v>1261</v>
      </c>
      <c r="K325" s="195" t="s">
        <v>91</v>
      </c>
      <c r="L325" s="195" t="s">
        <v>641</v>
      </c>
      <c r="M325" s="195">
        <v>0.8</v>
      </c>
    </row>
    <row r="326" spans="2:13" ht="15" customHeight="1" x14ac:dyDescent="0.35">
      <c r="B326" s="191">
        <v>323</v>
      </c>
      <c r="C326" s="193" t="s">
        <v>1402</v>
      </c>
      <c r="D326" s="193" t="s">
        <v>1403</v>
      </c>
      <c r="E326" s="194">
        <v>525</v>
      </c>
      <c r="F326" s="193" t="s">
        <v>318</v>
      </c>
      <c r="G326" s="193" t="str">
        <f t="shared" si="5"/>
        <v>12.7 mm đến 76.2 mm (hạt lớn)</v>
      </c>
      <c r="H326" s="193" t="s">
        <v>1292</v>
      </c>
      <c r="I326" s="193" t="s">
        <v>1265</v>
      </c>
      <c r="J326" s="193" t="s">
        <v>1261</v>
      </c>
      <c r="K326" s="195" t="s">
        <v>91</v>
      </c>
      <c r="L326" s="195" t="s">
        <v>641</v>
      </c>
      <c r="M326" s="195">
        <v>1.5</v>
      </c>
    </row>
    <row r="327" spans="2:13" ht="15" customHeight="1" x14ac:dyDescent="0.35">
      <c r="B327" s="191">
        <v>324</v>
      </c>
      <c r="C327" s="193" t="s">
        <v>1404</v>
      </c>
      <c r="D327" s="193" t="s">
        <v>1405</v>
      </c>
      <c r="E327" s="194">
        <v>450</v>
      </c>
      <c r="F327" s="193" t="s">
        <v>366</v>
      </c>
      <c r="G327" s="193" t="str">
        <f t="shared" si="5"/>
        <v>≤ 3.35 mm (mịn)</v>
      </c>
      <c r="H327" s="193" t="s">
        <v>1268</v>
      </c>
      <c r="I327" s="193" t="s">
        <v>1269</v>
      </c>
      <c r="J327" s="193" t="s">
        <v>1261</v>
      </c>
      <c r="K327" s="195" t="s">
        <v>91</v>
      </c>
      <c r="L327" s="195">
        <v>45</v>
      </c>
      <c r="M327" s="195">
        <v>0.4</v>
      </c>
    </row>
    <row r="328" spans="2:13" ht="15" customHeight="1" x14ac:dyDescent="0.35">
      <c r="B328" s="191">
        <v>325</v>
      </c>
      <c r="C328" s="193" t="s">
        <v>1406</v>
      </c>
      <c r="D328" s="193" t="s">
        <v>1407</v>
      </c>
      <c r="E328" s="194">
        <v>175</v>
      </c>
      <c r="F328" s="193" t="s">
        <v>366</v>
      </c>
      <c r="G328" s="193" t="str">
        <f t="shared" si="5"/>
        <v>≤ 3.35 mm (mịn)</v>
      </c>
      <c r="H328" s="193" t="s">
        <v>1292</v>
      </c>
      <c r="I328" s="193" t="s">
        <v>1265</v>
      </c>
      <c r="J328" s="193" t="s">
        <v>1261</v>
      </c>
      <c r="K328" s="195" t="s">
        <v>91</v>
      </c>
      <c r="L328" s="195">
        <v>45</v>
      </c>
      <c r="M328" s="195">
        <v>0.4</v>
      </c>
    </row>
    <row r="329" spans="2:13" ht="15" customHeight="1" x14ac:dyDescent="0.35">
      <c r="B329" s="191">
        <v>326</v>
      </c>
      <c r="C329" s="193" t="s">
        <v>1408</v>
      </c>
      <c r="D329" s="193" t="s">
        <v>1409</v>
      </c>
      <c r="E329" s="194">
        <v>165</v>
      </c>
      <c r="F329" s="193" t="s">
        <v>366</v>
      </c>
      <c r="G329" s="193" t="str">
        <f t="shared" si="5"/>
        <v>≤ 3.35 mm (mịn)</v>
      </c>
      <c r="H329" s="193" t="s">
        <v>1292</v>
      </c>
      <c r="I329" s="193" t="s">
        <v>1265</v>
      </c>
      <c r="J329" s="193" t="s">
        <v>1261</v>
      </c>
      <c r="K329" s="195" t="s">
        <v>91</v>
      </c>
      <c r="L329" s="195" t="s">
        <v>641</v>
      </c>
      <c r="M329" s="195">
        <v>0.5</v>
      </c>
    </row>
    <row r="330" spans="2:13" ht="15" customHeight="1" x14ac:dyDescent="0.35">
      <c r="B330" s="191">
        <v>327</v>
      </c>
      <c r="C330" s="193" t="s">
        <v>1410</v>
      </c>
      <c r="D330" s="193" t="s">
        <v>1411</v>
      </c>
      <c r="E330" s="194">
        <v>375</v>
      </c>
      <c r="F330" s="193" t="s">
        <v>366</v>
      </c>
      <c r="G330" s="193" t="str">
        <f t="shared" si="5"/>
        <v>≤ 3.35 mm (mịn)</v>
      </c>
      <c r="H330" s="193" t="s">
        <v>1292</v>
      </c>
      <c r="I330" s="193" t="s">
        <v>1265</v>
      </c>
      <c r="J330" s="193" t="s">
        <v>1261</v>
      </c>
      <c r="K330" s="195" t="s">
        <v>91</v>
      </c>
      <c r="L330" s="195" t="s">
        <v>641</v>
      </c>
      <c r="M330" s="195">
        <v>0.5</v>
      </c>
    </row>
    <row r="331" spans="2:13" ht="15" customHeight="1" x14ac:dyDescent="0.35">
      <c r="B331" s="191">
        <v>328</v>
      </c>
      <c r="C331" s="193" t="s">
        <v>1412</v>
      </c>
      <c r="D331" s="193" t="s">
        <v>1413</v>
      </c>
      <c r="E331" s="194">
        <v>210</v>
      </c>
      <c r="F331" s="193" t="s">
        <v>366</v>
      </c>
      <c r="G331" s="193" t="str">
        <f t="shared" si="5"/>
        <v>≤ 3.35 mm (mịn)</v>
      </c>
      <c r="H331" s="193" t="s">
        <v>1292</v>
      </c>
      <c r="I331" s="193" t="s">
        <v>1265</v>
      </c>
      <c r="J331" s="193" t="s">
        <v>1261</v>
      </c>
      <c r="K331" s="195" t="s">
        <v>93</v>
      </c>
      <c r="L331" s="195" t="s">
        <v>641</v>
      </c>
      <c r="M331" s="195">
        <v>0.5</v>
      </c>
    </row>
    <row r="332" spans="2:13" ht="15" customHeight="1" x14ac:dyDescent="0.35">
      <c r="B332" s="191">
        <v>329</v>
      </c>
      <c r="C332" s="193" t="s">
        <v>1414</v>
      </c>
      <c r="D332" s="193" t="s">
        <v>1415</v>
      </c>
      <c r="E332" s="194">
        <v>325</v>
      </c>
      <c r="F332" s="193" t="s">
        <v>648</v>
      </c>
      <c r="G332" s="193" t="str">
        <f t="shared" si="5"/>
        <v>3.35mm đến 12.7 mm (hạt nhỏ)</v>
      </c>
      <c r="H332" s="193" t="s">
        <v>1292</v>
      </c>
      <c r="I332" s="193" t="s">
        <v>1265</v>
      </c>
      <c r="J332" s="193" t="s">
        <v>1261</v>
      </c>
      <c r="K332" s="195" t="s">
        <v>93</v>
      </c>
      <c r="L332" s="195" t="s">
        <v>641</v>
      </c>
      <c r="M332" s="195">
        <v>0.5</v>
      </c>
    </row>
    <row r="333" spans="2:13" ht="15" customHeight="1" x14ac:dyDescent="0.35">
      <c r="B333" s="191">
        <v>330</v>
      </c>
      <c r="C333" s="193" t="s">
        <v>1416</v>
      </c>
      <c r="D333" s="193" t="s">
        <v>1417</v>
      </c>
      <c r="E333" s="194">
        <v>250</v>
      </c>
      <c r="F333" s="193" t="s">
        <v>318</v>
      </c>
      <c r="G333" s="193" t="str">
        <f t="shared" si="5"/>
        <v>12.7 mm đến 76.2 mm (hạt lớn)</v>
      </c>
      <c r="H333" s="193" t="s">
        <v>1264</v>
      </c>
      <c r="I333" s="193" t="s">
        <v>1269</v>
      </c>
      <c r="J333" s="193" t="s">
        <v>1261</v>
      </c>
      <c r="K333" s="195" t="s">
        <v>99</v>
      </c>
      <c r="L333" s="195" t="s">
        <v>716</v>
      </c>
      <c r="M333" s="195">
        <v>0.6</v>
      </c>
    </row>
    <row r="334" spans="2:13" ht="15" customHeight="1" x14ac:dyDescent="0.35">
      <c r="B334" s="191">
        <v>331</v>
      </c>
      <c r="C334" s="193" t="s">
        <v>1418</v>
      </c>
      <c r="D334" s="193" t="s">
        <v>1419</v>
      </c>
      <c r="E334" s="194">
        <v>250</v>
      </c>
      <c r="F334" s="193" t="s">
        <v>366</v>
      </c>
      <c r="G334" s="193" t="str">
        <f t="shared" si="5"/>
        <v>≤ 3.35 mm (mịn)</v>
      </c>
      <c r="H334" s="193" t="s">
        <v>1292</v>
      </c>
      <c r="I334" s="193" t="s">
        <v>1265</v>
      </c>
      <c r="J334" s="193" t="s">
        <v>1261</v>
      </c>
      <c r="K334" s="195" t="s">
        <v>91</v>
      </c>
      <c r="L334" s="195" t="s">
        <v>641</v>
      </c>
      <c r="M334" s="195">
        <v>0.6</v>
      </c>
    </row>
    <row r="335" spans="2:13" ht="15" customHeight="1" x14ac:dyDescent="0.35">
      <c r="B335" s="191">
        <v>332</v>
      </c>
      <c r="C335" s="193" t="s">
        <v>1420</v>
      </c>
      <c r="D335" s="193" t="s">
        <v>1421</v>
      </c>
      <c r="E335" s="194">
        <v>225</v>
      </c>
      <c r="F335" s="193" t="s">
        <v>366</v>
      </c>
      <c r="G335" s="193" t="str">
        <f t="shared" si="5"/>
        <v>≤ 3.35 mm (mịn)</v>
      </c>
      <c r="H335" s="193" t="s">
        <v>1268</v>
      </c>
      <c r="I335" s="193" t="s">
        <v>1269</v>
      </c>
      <c r="J335" s="193" t="s">
        <v>1261</v>
      </c>
      <c r="K335" s="195" t="s">
        <v>91</v>
      </c>
      <c r="L335" s="195">
        <v>45</v>
      </c>
      <c r="M335" s="195">
        <v>0.4</v>
      </c>
    </row>
    <row r="336" spans="2:13" ht="15" customHeight="1" x14ac:dyDescent="0.35">
      <c r="B336" s="191">
        <v>333</v>
      </c>
      <c r="C336" s="193" t="s">
        <v>1422</v>
      </c>
      <c r="D336" s="193" t="s">
        <v>1423</v>
      </c>
      <c r="E336" s="194">
        <v>425</v>
      </c>
      <c r="F336" s="193" t="s">
        <v>366</v>
      </c>
      <c r="G336" s="193" t="str">
        <f t="shared" si="5"/>
        <v>≤ 3.35 mm (mịn)</v>
      </c>
      <c r="H336" s="193" t="s">
        <v>1264</v>
      </c>
      <c r="I336" s="193" t="s">
        <v>1265</v>
      </c>
      <c r="J336" s="193" t="s">
        <v>1424</v>
      </c>
      <c r="K336" s="195" t="s">
        <v>99</v>
      </c>
      <c r="L336" s="195" t="s">
        <v>716</v>
      </c>
      <c r="M336" s="195">
        <v>2.1</v>
      </c>
    </row>
    <row r="337" spans="2:13" ht="15" customHeight="1" x14ac:dyDescent="0.35">
      <c r="B337" s="191">
        <v>334</v>
      </c>
      <c r="C337" s="193" t="s">
        <v>1425</v>
      </c>
      <c r="D337" s="193" t="s">
        <v>1426</v>
      </c>
      <c r="E337" s="194">
        <v>750</v>
      </c>
      <c r="F337" s="193" t="s">
        <v>366</v>
      </c>
      <c r="G337" s="193" t="str">
        <f t="shared" si="5"/>
        <v>≤ 3.35 mm (mịn)</v>
      </c>
      <c r="H337" s="193" t="s">
        <v>1264</v>
      </c>
      <c r="I337" s="193" t="s">
        <v>1265</v>
      </c>
      <c r="J337" s="193" t="s">
        <v>1424</v>
      </c>
      <c r="K337" s="195" t="s">
        <v>99</v>
      </c>
      <c r="L337" s="195" t="s">
        <v>716</v>
      </c>
      <c r="M337" s="195">
        <v>1.7</v>
      </c>
    </row>
    <row r="338" spans="2:13" ht="15" customHeight="1" x14ac:dyDescent="0.35">
      <c r="B338" s="191">
        <v>335</v>
      </c>
      <c r="C338" s="193" t="s">
        <v>1427</v>
      </c>
      <c r="D338" s="193" t="s">
        <v>1428</v>
      </c>
      <c r="E338" s="194">
        <v>145</v>
      </c>
      <c r="F338" s="193" t="s">
        <v>366</v>
      </c>
      <c r="G338" s="193" t="str">
        <f t="shared" si="5"/>
        <v>≤ 3.35 mm (mịn)</v>
      </c>
      <c r="H338" s="193" t="s">
        <v>1286</v>
      </c>
      <c r="I338" s="193" t="s">
        <v>1366</v>
      </c>
      <c r="J338" s="193" t="s">
        <v>1429</v>
      </c>
      <c r="K338" s="195" t="s">
        <v>99</v>
      </c>
      <c r="L338" s="195">
        <v>15</v>
      </c>
      <c r="M338" s="195">
        <v>0.6</v>
      </c>
    </row>
    <row r="339" spans="2:13" ht="15" customHeight="1" x14ac:dyDescent="0.35">
      <c r="B339" s="191">
        <v>336</v>
      </c>
      <c r="C339" s="193" t="s">
        <v>108</v>
      </c>
      <c r="D339" s="193" t="s">
        <v>1430</v>
      </c>
      <c r="E339" s="194">
        <v>525</v>
      </c>
      <c r="F339" s="193" t="s">
        <v>648</v>
      </c>
      <c r="G339" s="193" t="str">
        <f t="shared" si="5"/>
        <v>3.35mm đến 12.7 mm (hạt nhỏ)</v>
      </c>
      <c r="H339" s="193" t="s">
        <v>1264</v>
      </c>
      <c r="I339" s="193" t="s">
        <v>1265</v>
      </c>
      <c r="J339" s="193" t="s">
        <v>1424</v>
      </c>
      <c r="K339" s="195" t="s">
        <v>99</v>
      </c>
      <c r="L339" s="195" t="s">
        <v>716</v>
      </c>
      <c r="M339" s="195">
        <v>1</v>
      </c>
    </row>
    <row r="340" spans="2:13" ht="15" customHeight="1" x14ac:dyDescent="0.35">
      <c r="B340" s="191">
        <v>337</v>
      </c>
      <c r="C340" s="193" t="s">
        <v>1431</v>
      </c>
      <c r="D340" s="193" t="s">
        <v>1432</v>
      </c>
      <c r="E340" s="194">
        <v>750</v>
      </c>
      <c r="F340" s="193" t="s">
        <v>366</v>
      </c>
      <c r="G340" s="193" t="str">
        <f t="shared" si="5"/>
        <v>≤ 3.35 mm (mịn)</v>
      </c>
      <c r="H340" s="193" t="s">
        <v>1264</v>
      </c>
      <c r="I340" s="193" t="s">
        <v>1265</v>
      </c>
      <c r="J340" s="193" t="s">
        <v>1424</v>
      </c>
      <c r="K340" s="195" t="s">
        <v>99</v>
      </c>
      <c r="L340" s="195" t="s">
        <v>716</v>
      </c>
      <c r="M340" s="195">
        <v>1.7</v>
      </c>
    </row>
    <row r="341" spans="2:13" ht="15" customHeight="1" x14ac:dyDescent="0.35">
      <c r="B341" s="191">
        <v>338</v>
      </c>
      <c r="C341" s="193" t="s">
        <v>1433</v>
      </c>
      <c r="D341" s="193" t="s">
        <v>1434</v>
      </c>
      <c r="E341" s="194">
        <v>1200</v>
      </c>
      <c r="F341" s="193" t="s">
        <v>366</v>
      </c>
      <c r="G341" s="193" t="str">
        <f t="shared" si="5"/>
        <v>≤ 3.35 mm (mịn)</v>
      </c>
      <c r="H341" s="193" t="s">
        <v>1351</v>
      </c>
      <c r="I341" s="193" t="s">
        <v>1260</v>
      </c>
      <c r="J341" s="193" t="s">
        <v>1261</v>
      </c>
      <c r="K341" s="195" t="s">
        <v>99</v>
      </c>
      <c r="L341" s="195">
        <v>15</v>
      </c>
      <c r="M341" s="195">
        <v>2.8</v>
      </c>
    </row>
    <row r="342" spans="2:13" ht="15" customHeight="1" x14ac:dyDescent="0.35">
      <c r="B342" s="191">
        <v>339</v>
      </c>
      <c r="C342" s="193" t="s">
        <v>1435</v>
      </c>
      <c r="D342" s="193" t="s">
        <v>1436</v>
      </c>
      <c r="E342" s="194">
        <v>1000</v>
      </c>
      <c r="F342" s="193" t="s">
        <v>366</v>
      </c>
      <c r="G342" s="193" t="str">
        <f t="shared" si="5"/>
        <v>≤ 3.35 mm (mịn)</v>
      </c>
      <c r="H342" s="193" t="s">
        <v>1286</v>
      </c>
      <c r="I342" s="193" t="s">
        <v>1366</v>
      </c>
      <c r="J342" s="193" t="s">
        <v>1261</v>
      </c>
      <c r="K342" s="195" t="s">
        <v>99</v>
      </c>
      <c r="L342" s="195">
        <v>15</v>
      </c>
      <c r="M342" s="195">
        <v>1.7</v>
      </c>
    </row>
    <row r="343" spans="2:13" ht="15" customHeight="1" x14ac:dyDescent="0.35">
      <c r="B343" s="191">
        <v>340</v>
      </c>
      <c r="C343" s="193" t="s">
        <v>111</v>
      </c>
      <c r="D343" s="193" t="s">
        <v>1437</v>
      </c>
      <c r="E343" s="194">
        <v>950</v>
      </c>
      <c r="F343" s="193" t="s">
        <v>366</v>
      </c>
      <c r="G343" s="193" t="str">
        <f t="shared" si="5"/>
        <v>≤ 3.35 mm (mịn)</v>
      </c>
      <c r="H343" s="193" t="s">
        <v>1264</v>
      </c>
      <c r="I343" s="193" t="s">
        <v>1265</v>
      </c>
      <c r="J343" s="193" t="s">
        <v>1261</v>
      </c>
      <c r="K343" s="195" t="s">
        <v>99</v>
      </c>
      <c r="L343" s="195">
        <v>15</v>
      </c>
      <c r="M343" s="195">
        <v>2</v>
      </c>
    </row>
    <row r="344" spans="2:13" ht="15" customHeight="1" x14ac:dyDescent="0.35">
      <c r="B344" s="191">
        <v>341</v>
      </c>
      <c r="C344" s="193" t="s">
        <v>1438</v>
      </c>
      <c r="D344" s="193" t="s">
        <v>1439</v>
      </c>
      <c r="E344" s="194">
        <v>950</v>
      </c>
      <c r="F344" s="193" t="s">
        <v>318</v>
      </c>
      <c r="G344" s="193" t="str">
        <f t="shared" si="5"/>
        <v>12.7 mm đến 76.2 mm (hạt lớn)</v>
      </c>
      <c r="H344" s="193" t="s">
        <v>1312</v>
      </c>
      <c r="I344" s="193" t="s">
        <v>1366</v>
      </c>
      <c r="J344" s="193" t="s">
        <v>1440</v>
      </c>
      <c r="K344" s="195" t="s">
        <v>99</v>
      </c>
      <c r="L344" s="195">
        <v>15</v>
      </c>
      <c r="M344" s="195">
        <v>2.6</v>
      </c>
    </row>
    <row r="345" spans="2:13" ht="15" customHeight="1" x14ac:dyDescent="0.35">
      <c r="B345" s="191">
        <v>342</v>
      </c>
      <c r="C345" s="193" t="s">
        <v>1441</v>
      </c>
      <c r="D345" s="193" t="s">
        <v>1442</v>
      </c>
      <c r="E345" s="194">
        <v>520</v>
      </c>
      <c r="F345" s="193" t="s">
        <v>366</v>
      </c>
      <c r="G345" s="193" t="str">
        <f t="shared" si="5"/>
        <v>≤ 3.35 mm (mịn)</v>
      </c>
      <c r="H345" s="193" t="s">
        <v>1264</v>
      </c>
      <c r="I345" s="193" t="s">
        <v>1265</v>
      </c>
      <c r="J345" s="193" t="s">
        <v>1261</v>
      </c>
      <c r="K345" s="195" t="s">
        <v>99</v>
      </c>
      <c r="L345" s="195">
        <v>15</v>
      </c>
      <c r="M345" s="195">
        <v>2</v>
      </c>
    </row>
    <row r="346" spans="2:13" ht="15" customHeight="1" x14ac:dyDescent="0.35">
      <c r="B346" s="191">
        <v>343</v>
      </c>
      <c r="C346" s="193" t="s">
        <v>1443</v>
      </c>
      <c r="D346" s="193" t="s">
        <v>1444</v>
      </c>
      <c r="E346" s="194">
        <v>575</v>
      </c>
      <c r="F346" s="193" t="s">
        <v>638</v>
      </c>
      <c r="G346" s="193" t="str">
        <f t="shared" si="5"/>
        <v>≤ 0.149 mm (rất mịn)</v>
      </c>
      <c r="H346" s="193" t="s">
        <v>1264</v>
      </c>
      <c r="I346" s="193" t="s">
        <v>1265</v>
      </c>
      <c r="J346" s="193" t="s">
        <v>1261</v>
      </c>
      <c r="K346" s="195" t="s">
        <v>99</v>
      </c>
      <c r="L346" s="195">
        <v>15</v>
      </c>
      <c r="M346" s="195">
        <v>2.2999999999999998</v>
      </c>
    </row>
    <row r="347" spans="2:13" ht="15" customHeight="1" x14ac:dyDescent="0.35">
      <c r="B347" s="191">
        <v>344</v>
      </c>
      <c r="C347" s="193" t="s">
        <v>1445</v>
      </c>
      <c r="D347" s="193" t="s">
        <v>1446</v>
      </c>
      <c r="E347" s="194">
        <v>115</v>
      </c>
      <c r="F347" s="193" t="s">
        <v>366</v>
      </c>
      <c r="G347" s="193" t="str">
        <f t="shared" si="5"/>
        <v>≤ 3.35 mm (mịn)</v>
      </c>
      <c r="H347" s="193" t="s">
        <v>1292</v>
      </c>
      <c r="I347" s="193" t="s">
        <v>1265</v>
      </c>
      <c r="J347" s="193" t="s">
        <v>1447</v>
      </c>
      <c r="K347" s="195" t="s">
        <v>91</v>
      </c>
      <c r="L347" s="195">
        <v>15</v>
      </c>
      <c r="M347" s="195">
        <v>1.4</v>
      </c>
    </row>
    <row r="348" spans="2:13" ht="15" customHeight="1" x14ac:dyDescent="0.35">
      <c r="B348" s="191">
        <v>345</v>
      </c>
      <c r="C348" s="193" t="s">
        <v>1448</v>
      </c>
      <c r="D348" s="193" t="s">
        <v>1449</v>
      </c>
      <c r="E348" s="194">
        <v>325</v>
      </c>
      <c r="F348" s="193" t="s">
        <v>366</v>
      </c>
      <c r="G348" s="193" t="str">
        <f t="shared" si="5"/>
        <v>≤ 3.35 mm (mịn)</v>
      </c>
      <c r="H348" s="193" t="s">
        <v>1264</v>
      </c>
      <c r="I348" s="193" t="s">
        <v>1265</v>
      </c>
      <c r="J348" s="193" t="s">
        <v>1261</v>
      </c>
      <c r="K348" s="195" t="s">
        <v>99</v>
      </c>
      <c r="L348" s="195" t="s">
        <v>716</v>
      </c>
      <c r="M348" s="195">
        <v>1</v>
      </c>
    </row>
    <row r="349" spans="2:13" ht="15" customHeight="1" x14ac:dyDescent="0.35">
      <c r="B349" s="191">
        <v>346</v>
      </c>
      <c r="C349" s="193" t="s">
        <v>104</v>
      </c>
      <c r="D349" s="193" t="s">
        <v>1450</v>
      </c>
      <c r="E349" s="194">
        <v>340</v>
      </c>
      <c r="F349" s="193" t="s">
        <v>366</v>
      </c>
      <c r="G349" s="193" t="str">
        <f t="shared" si="5"/>
        <v>≤ 3.35 mm (mịn)</v>
      </c>
      <c r="H349" s="193" t="s">
        <v>1264</v>
      </c>
      <c r="I349" s="193" t="s">
        <v>1269</v>
      </c>
      <c r="J349" s="193" t="s">
        <v>1261</v>
      </c>
      <c r="K349" s="195" t="s">
        <v>99</v>
      </c>
      <c r="L349" s="195" t="s">
        <v>716</v>
      </c>
      <c r="M349" s="195">
        <v>0.6</v>
      </c>
    </row>
    <row r="350" spans="2:13" ht="15" customHeight="1" x14ac:dyDescent="0.35">
      <c r="B350" s="191">
        <v>347</v>
      </c>
      <c r="C350" s="193" t="s">
        <v>1451</v>
      </c>
      <c r="D350" s="193" t="s">
        <v>1452</v>
      </c>
      <c r="E350" s="194">
        <v>875</v>
      </c>
      <c r="F350" s="193" t="s">
        <v>648</v>
      </c>
      <c r="G350" s="193" t="str">
        <f t="shared" si="5"/>
        <v>3.35mm đến 12.7 mm (hạt nhỏ)</v>
      </c>
      <c r="H350" s="193" t="s">
        <v>1264</v>
      </c>
      <c r="I350" s="193" t="s">
        <v>1265</v>
      </c>
      <c r="J350" s="193" t="s">
        <v>1261</v>
      </c>
      <c r="K350" s="195" t="s">
        <v>99</v>
      </c>
      <c r="L350" s="195" t="s">
        <v>716</v>
      </c>
      <c r="M350" s="195">
        <v>2</v>
      </c>
    </row>
    <row r="351" spans="2:13" ht="15" customHeight="1" x14ac:dyDescent="0.35">
      <c r="B351" s="191">
        <v>348</v>
      </c>
      <c r="C351" s="193" t="s">
        <v>1453</v>
      </c>
      <c r="D351" s="193" t="s">
        <v>1454</v>
      </c>
      <c r="E351" s="194">
        <v>155</v>
      </c>
      <c r="F351" s="193" t="s">
        <v>366</v>
      </c>
      <c r="G351" s="193" t="str">
        <f t="shared" si="5"/>
        <v>≤ 3.35 mm (mịn)</v>
      </c>
      <c r="H351" s="193" t="s">
        <v>1292</v>
      </c>
      <c r="I351" s="193" t="s">
        <v>1265</v>
      </c>
      <c r="J351" s="193" t="s">
        <v>1014</v>
      </c>
      <c r="K351" s="195" t="s">
        <v>72</v>
      </c>
      <c r="L351" s="195" t="s">
        <v>641</v>
      </c>
      <c r="M351" s="195">
        <v>0.6</v>
      </c>
    </row>
    <row r="352" spans="2:13" ht="15" customHeight="1" x14ac:dyDescent="0.35">
      <c r="B352" s="191">
        <v>349</v>
      </c>
      <c r="C352" s="193" t="s">
        <v>1455</v>
      </c>
      <c r="D352" s="193" t="s">
        <v>1456</v>
      </c>
      <c r="E352" s="194">
        <v>400</v>
      </c>
      <c r="F352" s="193" t="s">
        <v>695</v>
      </c>
      <c r="G352" s="193" t="str">
        <f t="shared" si="5"/>
        <v>≤ 0.400 mm (rất mịn)</v>
      </c>
      <c r="H352" s="193" t="s">
        <v>1351</v>
      </c>
      <c r="I352" s="193" t="s">
        <v>1260</v>
      </c>
      <c r="J352" s="193" t="s">
        <v>1261</v>
      </c>
      <c r="K352" s="195" t="s">
        <v>99</v>
      </c>
      <c r="L352" s="195" t="s">
        <v>716</v>
      </c>
      <c r="M352" s="195">
        <v>1.5</v>
      </c>
    </row>
    <row r="353" spans="2:13" ht="15" customHeight="1" x14ac:dyDescent="0.35">
      <c r="B353" s="191">
        <v>350</v>
      </c>
      <c r="C353" s="193" t="s">
        <v>1457</v>
      </c>
      <c r="D353" s="193" t="s">
        <v>1458</v>
      </c>
      <c r="E353" s="194">
        <v>360.5</v>
      </c>
      <c r="F353" s="193" t="s">
        <v>318</v>
      </c>
      <c r="G353" s="193" t="str">
        <f t="shared" si="5"/>
        <v>12.7 mm đến 76.2 mm (hạt lớn)</v>
      </c>
      <c r="H353" s="193" t="s">
        <v>881</v>
      </c>
      <c r="I353" s="193" t="s">
        <v>762</v>
      </c>
      <c r="J353" s="193" t="s">
        <v>1459</v>
      </c>
      <c r="K353" s="195" t="s">
        <v>99</v>
      </c>
      <c r="L353" s="195">
        <v>15</v>
      </c>
      <c r="M353" s="195">
        <v>2</v>
      </c>
    </row>
    <row r="354" spans="2:13" ht="15" customHeight="1" x14ac:dyDescent="0.35">
      <c r="B354" s="191">
        <v>351</v>
      </c>
      <c r="C354" s="193" t="s">
        <v>1460</v>
      </c>
      <c r="D354" s="193" t="s">
        <v>1461</v>
      </c>
      <c r="E354" s="194">
        <v>2482</v>
      </c>
      <c r="F354" s="193" t="s">
        <v>318</v>
      </c>
      <c r="G354" s="193" t="str">
        <f t="shared" si="5"/>
        <v>12.7 mm đến 76.2 mm (hạt lớn)</v>
      </c>
      <c r="H354" s="193" t="s">
        <v>881</v>
      </c>
      <c r="I354" s="193" t="s">
        <v>762</v>
      </c>
      <c r="J354" s="193" t="s">
        <v>1462</v>
      </c>
      <c r="K354" s="195" t="s">
        <v>99</v>
      </c>
      <c r="L354" s="195">
        <v>15</v>
      </c>
      <c r="M354" s="195">
        <v>2.4</v>
      </c>
    </row>
    <row r="355" spans="2:13" ht="15" customHeight="1" x14ac:dyDescent="0.35">
      <c r="B355" s="191">
        <v>352</v>
      </c>
      <c r="C355" s="193" t="s">
        <v>1463</v>
      </c>
      <c r="D355" s="193" t="s">
        <v>1464</v>
      </c>
      <c r="E355" s="194">
        <v>1001</v>
      </c>
      <c r="F355" s="193" t="s">
        <v>648</v>
      </c>
      <c r="G355" s="193" t="str">
        <f t="shared" si="5"/>
        <v>3.35mm đến 12.7 mm (hạt nhỏ)</v>
      </c>
      <c r="H355" s="193" t="s">
        <v>649</v>
      </c>
      <c r="I355" s="193" t="s">
        <v>762</v>
      </c>
      <c r="J355" s="193" t="s">
        <v>1261</v>
      </c>
      <c r="K355" s="195" t="s">
        <v>99</v>
      </c>
      <c r="L355" s="195">
        <v>15</v>
      </c>
      <c r="M355" s="195">
        <v>2.2000000000000002</v>
      </c>
    </row>
    <row r="356" spans="2:13" ht="15" customHeight="1" x14ac:dyDescent="0.35">
      <c r="B356" s="191">
        <v>353</v>
      </c>
      <c r="C356" s="193" t="s">
        <v>1465</v>
      </c>
      <c r="D356" s="193" t="s">
        <v>1466</v>
      </c>
      <c r="E356" s="194">
        <v>1362</v>
      </c>
      <c r="F356" s="193" t="s">
        <v>648</v>
      </c>
      <c r="G356" s="193" t="str">
        <f t="shared" si="5"/>
        <v>3.35mm đến 12.7 mm (hạt nhỏ)</v>
      </c>
      <c r="H356" s="193" t="s">
        <v>649</v>
      </c>
      <c r="I356" s="193" t="s">
        <v>649</v>
      </c>
      <c r="J356" s="193" t="s">
        <v>1261</v>
      </c>
      <c r="K356" s="195" t="s">
        <v>99</v>
      </c>
      <c r="L356" s="195" t="s">
        <v>716</v>
      </c>
      <c r="M356" s="195">
        <v>2</v>
      </c>
    </row>
    <row r="357" spans="2:13" ht="15" customHeight="1" x14ac:dyDescent="0.35">
      <c r="B357" s="191">
        <v>354</v>
      </c>
      <c r="C357" s="193" t="s">
        <v>1467</v>
      </c>
      <c r="D357" s="193" t="s">
        <v>1468</v>
      </c>
      <c r="E357" s="194">
        <v>1337.5</v>
      </c>
      <c r="F357" s="193" t="s">
        <v>366</v>
      </c>
      <c r="G357" s="193" t="str">
        <f t="shared" si="5"/>
        <v>≤ 3.35 mm (mịn)</v>
      </c>
      <c r="H357" s="193" t="s">
        <v>671</v>
      </c>
      <c r="I357" s="193" t="s">
        <v>649</v>
      </c>
      <c r="J357" s="193" t="s">
        <v>1261</v>
      </c>
      <c r="K357" s="195" t="s">
        <v>99</v>
      </c>
      <c r="L357" s="195" t="s">
        <v>716</v>
      </c>
      <c r="M357" s="195">
        <v>1.6</v>
      </c>
    </row>
    <row r="358" spans="2:13" ht="15" customHeight="1" x14ac:dyDescent="0.35">
      <c r="B358" s="191">
        <v>355</v>
      </c>
      <c r="C358" s="193" t="s">
        <v>1469</v>
      </c>
      <c r="D358" s="193" t="s">
        <v>1470</v>
      </c>
      <c r="E358" s="194">
        <v>721</v>
      </c>
      <c r="F358" s="193" t="s">
        <v>676</v>
      </c>
      <c r="G358" s="193" t="str">
        <f t="shared" si="5"/>
        <v>Không đều - dạng sợi, xơ, phiến, trụ, miếng,...</v>
      </c>
      <c r="H358" s="193" t="s">
        <v>644</v>
      </c>
      <c r="I358" s="193" t="s">
        <v>640</v>
      </c>
      <c r="J358" s="193" t="s">
        <v>1471</v>
      </c>
      <c r="K358" s="195" t="s">
        <v>99</v>
      </c>
      <c r="L358" s="195">
        <v>15</v>
      </c>
      <c r="M358" s="195">
        <v>0.8</v>
      </c>
    </row>
    <row r="359" spans="2:13" ht="15" customHeight="1" x14ac:dyDescent="0.35">
      <c r="B359" s="191">
        <v>356</v>
      </c>
      <c r="C359" s="193" t="s">
        <v>1472</v>
      </c>
      <c r="D359" s="193" t="s">
        <v>1473</v>
      </c>
      <c r="E359" s="194">
        <v>801</v>
      </c>
      <c r="F359" s="193" t="s">
        <v>152</v>
      </c>
      <c r="G359" s="193" t="str">
        <f t="shared" si="5"/>
        <v>Không xác định</v>
      </c>
      <c r="H359" s="193" t="s">
        <v>649</v>
      </c>
      <c r="I359" s="193" t="s">
        <v>640</v>
      </c>
      <c r="J359" s="193" t="s">
        <v>1261</v>
      </c>
      <c r="K359" s="195" t="s">
        <v>99</v>
      </c>
      <c r="L359" s="195" t="s">
        <v>716</v>
      </c>
      <c r="M359" s="195">
        <v>0.8</v>
      </c>
    </row>
    <row r="360" spans="2:13" ht="15" customHeight="1" x14ac:dyDescent="0.35">
      <c r="B360" s="191">
        <v>357</v>
      </c>
      <c r="C360" s="193" t="s">
        <v>1474</v>
      </c>
      <c r="D360" s="193" t="s">
        <v>1475</v>
      </c>
      <c r="E360" s="194">
        <v>400.5</v>
      </c>
      <c r="F360" s="193" t="s">
        <v>366</v>
      </c>
      <c r="G360" s="193" t="str">
        <f t="shared" si="5"/>
        <v>≤ 3.35 mm (mịn)</v>
      </c>
      <c r="H360" s="193" t="s">
        <v>671</v>
      </c>
      <c r="I360" s="193" t="s">
        <v>649</v>
      </c>
      <c r="J360" s="193" t="s">
        <v>1476</v>
      </c>
      <c r="K360" s="195" t="s">
        <v>91</v>
      </c>
      <c r="L360" s="195" t="s">
        <v>641</v>
      </c>
      <c r="M360" s="195">
        <v>0.6</v>
      </c>
    </row>
    <row r="361" spans="2:13" ht="15" customHeight="1" x14ac:dyDescent="0.35">
      <c r="B361" s="191">
        <v>358</v>
      </c>
      <c r="C361" s="193" t="s">
        <v>1477</v>
      </c>
      <c r="D361" s="193" t="s">
        <v>1478</v>
      </c>
      <c r="E361" s="194">
        <v>320</v>
      </c>
      <c r="F361" s="193" t="s">
        <v>648</v>
      </c>
      <c r="G361" s="193" t="str">
        <f t="shared" si="5"/>
        <v>3.35mm đến 12.7 mm (hạt nhỏ)</v>
      </c>
      <c r="H361" s="193" t="s">
        <v>649</v>
      </c>
      <c r="I361" s="193" t="s">
        <v>649</v>
      </c>
      <c r="J361" s="193" t="s">
        <v>1476</v>
      </c>
      <c r="K361" s="195" t="s">
        <v>91</v>
      </c>
      <c r="L361" s="195" t="s">
        <v>641</v>
      </c>
      <c r="M361" s="195">
        <v>0.6</v>
      </c>
    </row>
    <row r="362" spans="2:13" ht="15" customHeight="1" x14ac:dyDescent="0.35">
      <c r="B362" s="191">
        <v>359</v>
      </c>
      <c r="C362" s="193" t="s">
        <v>1479</v>
      </c>
      <c r="D362" s="193" t="s">
        <v>1480</v>
      </c>
      <c r="E362" s="194">
        <v>520.5</v>
      </c>
      <c r="F362" s="193" t="s">
        <v>366</v>
      </c>
      <c r="G362" s="193" t="str">
        <f t="shared" si="5"/>
        <v>≤ 3.35 mm (mịn)</v>
      </c>
      <c r="H362" s="193" t="s">
        <v>671</v>
      </c>
      <c r="I362" s="193" t="s">
        <v>649</v>
      </c>
      <c r="J362" s="193" t="s">
        <v>1481</v>
      </c>
      <c r="K362" s="195" t="s">
        <v>91</v>
      </c>
      <c r="L362" s="195" t="s">
        <v>641</v>
      </c>
      <c r="M362" s="195">
        <v>0.8</v>
      </c>
    </row>
    <row r="363" spans="2:13" ht="15" customHeight="1" x14ac:dyDescent="0.35">
      <c r="B363" s="191">
        <v>360</v>
      </c>
      <c r="C363" s="193" t="s">
        <v>1482</v>
      </c>
      <c r="D363" s="193" t="s">
        <v>1483</v>
      </c>
      <c r="E363" s="194">
        <v>160</v>
      </c>
      <c r="F363" s="193" t="s">
        <v>366</v>
      </c>
      <c r="G363" s="193" t="str">
        <f t="shared" si="5"/>
        <v>≤ 3.35 mm (mịn)</v>
      </c>
      <c r="H363" s="193" t="s">
        <v>671</v>
      </c>
      <c r="I363" s="193" t="s">
        <v>649</v>
      </c>
      <c r="J363" s="193" t="s">
        <v>1484</v>
      </c>
      <c r="K363" s="195" t="s">
        <v>91</v>
      </c>
      <c r="L363" s="195" t="s">
        <v>641</v>
      </c>
      <c r="M363" s="195">
        <v>0.6</v>
      </c>
    </row>
    <row r="364" spans="2:13" ht="15" customHeight="1" x14ac:dyDescent="0.35">
      <c r="B364" s="191">
        <v>361</v>
      </c>
      <c r="C364" s="193" t="s">
        <v>1485</v>
      </c>
      <c r="D364" s="193" t="s">
        <v>1486</v>
      </c>
      <c r="E364" s="194">
        <v>360</v>
      </c>
      <c r="F364" s="193" t="s">
        <v>366</v>
      </c>
      <c r="G364" s="193" t="str">
        <f t="shared" si="5"/>
        <v>≤ 3.35 mm (mịn)</v>
      </c>
      <c r="H364" s="193" t="s">
        <v>671</v>
      </c>
      <c r="I364" s="193" t="s">
        <v>650</v>
      </c>
      <c r="J364" s="193" t="s">
        <v>1462</v>
      </c>
      <c r="K364" s="195" t="s">
        <v>91</v>
      </c>
      <c r="L364" s="195">
        <v>45</v>
      </c>
      <c r="M364" s="195">
        <v>0.9</v>
      </c>
    </row>
    <row r="365" spans="2:13" ht="15" customHeight="1" x14ac:dyDescent="0.35">
      <c r="B365" s="191">
        <v>362</v>
      </c>
      <c r="C365" s="193" t="s">
        <v>1487</v>
      </c>
      <c r="D365" s="193" t="s">
        <v>1488</v>
      </c>
      <c r="E365" s="194">
        <v>721</v>
      </c>
      <c r="F365" s="193" t="s">
        <v>724</v>
      </c>
      <c r="G365" s="193" t="str">
        <f t="shared" si="5"/>
        <v>Không xác định</v>
      </c>
      <c r="H365" s="193" t="s">
        <v>639</v>
      </c>
      <c r="I365" s="193" t="s">
        <v>649</v>
      </c>
      <c r="J365" s="193" t="s">
        <v>1489</v>
      </c>
      <c r="K365" s="195" t="s">
        <v>91</v>
      </c>
      <c r="L365" s="195" t="s">
        <v>641</v>
      </c>
      <c r="M365" s="195">
        <v>2</v>
      </c>
    </row>
    <row r="366" spans="2:13" ht="15" customHeight="1" x14ac:dyDescent="0.35">
      <c r="B366" s="191">
        <v>363</v>
      </c>
      <c r="C366" s="193" t="s">
        <v>1490</v>
      </c>
      <c r="D366" s="193" t="s">
        <v>1491</v>
      </c>
      <c r="E366" s="194">
        <v>961</v>
      </c>
      <c r="F366" s="193" t="s">
        <v>366</v>
      </c>
      <c r="G366" s="193" t="str">
        <f t="shared" si="5"/>
        <v>≤ 3.35 mm (mịn)</v>
      </c>
      <c r="H366" s="193" t="s">
        <v>671</v>
      </c>
      <c r="I366" s="193" t="s">
        <v>649</v>
      </c>
      <c r="J366" s="193" t="s">
        <v>1261</v>
      </c>
      <c r="K366" s="195" t="s">
        <v>99</v>
      </c>
      <c r="L366" s="195" t="s">
        <v>716</v>
      </c>
      <c r="M366" s="195">
        <v>2</v>
      </c>
    </row>
    <row r="367" spans="2:13" ht="15" customHeight="1" x14ac:dyDescent="0.35">
      <c r="B367" s="191">
        <v>364</v>
      </c>
      <c r="C367" s="193" t="s">
        <v>1492</v>
      </c>
      <c r="D367" s="193" t="s">
        <v>1493</v>
      </c>
      <c r="E367" s="194">
        <v>440.5</v>
      </c>
      <c r="F367" s="193" t="s">
        <v>695</v>
      </c>
      <c r="G367" s="193" t="str">
        <f t="shared" si="5"/>
        <v>≤ 0.400 mm (rất mịn)</v>
      </c>
      <c r="H367" s="193" t="s">
        <v>639</v>
      </c>
      <c r="I367" s="193" t="s">
        <v>649</v>
      </c>
      <c r="J367" s="193" t="s">
        <v>1462</v>
      </c>
      <c r="K367" s="195" t="s">
        <v>99</v>
      </c>
      <c r="L367" s="195" t="s">
        <v>716</v>
      </c>
      <c r="M367" s="195">
        <v>1.6</v>
      </c>
    </row>
    <row r="368" spans="2:13" ht="15" customHeight="1" x14ac:dyDescent="0.35">
      <c r="B368" s="191">
        <v>365</v>
      </c>
      <c r="C368" s="193" t="s">
        <v>1494</v>
      </c>
      <c r="D368" s="193" t="s">
        <v>1495</v>
      </c>
      <c r="E368" s="194">
        <v>576.5</v>
      </c>
      <c r="F368" s="193" t="s">
        <v>366</v>
      </c>
      <c r="G368" s="193" t="str">
        <f t="shared" si="5"/>
        <v>≤ 3.35 mm (mịn)</v>
      </c>
      <c r="H368" s="193" t="s">
        <v>671</v>
      </c>
      <c r="I368" s="193" t="s">
        <v>649</v>
      </c>
      <c r="J368" s="193" t="s">
        <v>1261</v>
      </c>
      <c r="K368" s="195" t="s">
        <v>99</v>
      </c>
      <c r="L368" s="195" t="s">
        <v>716</v>
      </c>
      <c r="M368" s="195">
        <v>1</v>
      </c>
    </row>
    <row r="369" spans="2:13" ht="15" customHeight="1" x14ac:dyDescent="0.35">
      <c r="B369" s="191">
        <v>366</v>
      </c>
      <c r="C369" s="193" t="s">
        <v>1496</v>
      </c>
      <c r="D369" s="193" t="s">
        <v>1497</v>
      </c>
      <c r="E369" s="194">
        <v>600.5</v>
      </c>
      <c r="F369" s="193" t="s">
        <v>638</v>
      </c>
      <c r="G369" s="193" t="str">
        <f t="shared" si="5"/>
        <v>≤ 0.149 mm (rất mịn)</v>
      </c>
      <c r="H369" s="193" t="s">
        <v>639</v>
      </c>
      <c r="I369" s="193" t="s">
        <v>649</v>
      </c>
      <c r="J369" s="193" t="s">
        <v>1261</v>
      </c>
      <c r="K369" s="195" t="s">
        <v>99</v>
      </c>
      <c r="L369" s="195" t="s">
        <v>716</v>
      </c>
      <c r="M369" s="195">
        <v>1</v>
      </c>
    </row>
    <row r="370" spans="2:13" ht="15" customHeight="1" x14ac:dyDescent="0.35">
      <c r="B370" s="191">
        <v>367</v>
      </c>
      <c r="C370" s="193" t="s">
        <v>1498</v>
      </c>
      <c r="D370" s="193" t="s">
        <v>1499</v>
      </c>
      <c r="E370" s="194">
        <v>1201</v>
      </c>
      <c r="F370" s="193" t="s">
        <v>318</v>
      </c>
      <c r="G370" s="193" t="str">
        <f t="shared" si="5"/>
        <v>12.7 mm đến 76.2 mm (hạt lớn)</v>
      </c>
      <c r="H370" s="193" t="s">
        <v>881</v>
      </c>
      <c r="I370" s="193" t="s">
        <v>650</v>
      </c>
      <c r="J370" s="193" t="s">
        <v>1500</v>
      </c>
      <c r="K370" s="195" t="s">
        <v>93</v>
      </c>
      <c r="L370" s="195" t="s">
        <v>641</v>
      </c>
      <c r="M370" s="195">
        <v>1.2</v>
      </c>
    </row>
    <row r="371" spans="2:13" ht="15" customHeight="1" x14ac:dyDescent="0.35">
      <c r="B371" s="191">
        <v>368</v>
      </c>
      <c r="C371" s="193" t="s">
        <v>1501</v>
      </c>
      <c r="D371" s="193" t="s">
        <v>1502</v>
      </c>
      <c r="E371" s="194">
        <v>881</v>
      </c>
      <c r="F371" s="193" t="s">
        <v>161</v>
      </c>
      <c r="G371" s="193" t="str">
        <f t="shared" si="5"/>
        <v>Không xác định</v>
      </c>
      <c r="H371" s="193" t="s">
        <v>649</v>
      </c>
      <c r="I371" s="193" t="s">
        <v>649</v>
      </c>
      <c r="J371" s="193" t="s">
        <v>1261</v>
      </c>
      <c r="K371" s="195" t="s">
        <v>93</v>
      </c>
      <c r="L371" s="195" t="s">
        <v>641</v>
      </c>
      <c r="M371" s="195">
        <v>0.9</v>
      </c>
    </row>
    <row r="372" spans="2:13" ht="15" customHeight="1" x14ac:dyDescent="0.35">
      <c r="B372" s="191">
        <v>369</v>
      </c>
      <c r="C372" s="193" t="s">
        <v>1503</v>
      </c>
      <c r="D372" s="193" t="s">
        <v>1504</v>
      </c>
      <c r="E372" s="194">
        <v>768.5</v>
      </c>
      <c r="F372" s="193" t="s">
        <v>366</v>
      </c>
      <c r="G372" s="193" t="str">
        <f t="shared" si="5"/>
        <v>≤ 3.35 mm (mịn)</v>
      </c>
      <c r="H372" s="193" t="s">
        <v>639</v>
      </c>
      <c r="I372" s="193" t="s">
        <v>640</v>
      </c>
      <c r="J372" s="193" t="s">
        <v>1462</v>
      </c>
      <c r="K372" s="195" t="s">
        <v>99</v>
      </c>
      <c r="L372" s="195" t="s">
        <v>716</v>
      </c>
      <c r="M372" s="195">
        <v>1.5</v>
      </c>
    </row>
    <row r="373" spans="2:13" ht="15" customHeight="1" x14ac:dyDescent="0.35">
      <c r="B373" s="191">
        <v>370</v>
      </c>
      <c r="C373" s="193" t="s">
        <v>1505</v>
      </c>
      <c r="D373" s="193" t="s">
        <v>1506</v>
      </c>
      <c r="E373" s="194">
        <v>665</v>
      </c>
      <c r="F373" s="193" t="s">
        <v>318</v>
      </c>
      <c r="G373" s="193" t="str">
        <f t="shared" si="5"/>
        <v>12.7 mm đến 76.2 mm (hạt lớn)</v>
      </c>
      <c r="H373" s="193" t="s">
        <v>881</v>
      </c>
      <c r="I373" s="193" t="s">
        <v>649</v>
      </c>
      <c r="J373" s="193" t="s">
        <v>677</v>
      </c>
      <c r="K373" s="195" t="s">
        <v>91</v>
      </c>
      <c r="L373" s="195" t="s">
        <v>641</v>
      </c>
      <c r="M373" s="195">
        <v>1</v>
      </c>
    </row>
    <row r="374" spans="2:13" ht="15" customHeight="1" x14ac:dyDescent="0.35">
      <c r="B374" s="191">
        <v>371</v>
      </c>
      <c r="C374" s="193" t="s">
        <v>1507</v>
      </c>
      <c r="D374" s="193" t="s">
        <v>1508</v>
      </c>
      <c r="E374" s="194">
        <v>561</v>
      </c>
      <c r="F374" s="193" t="s">
        <v>648</v>
      </c>
      <c r="G374" s="193" t="str">
        <f t="shared" si="5"/>
        <v>3.35mm đến 12.7 mm (hạt nhỏ)</v>
      </c>
      <c r="H374" s="193" t="s">
        <v>649</v>
      </c>
      <c r="I374" s="193" t="s">
        <v>649</v>
      </c>
      <c r="J374" s="193" t="s">
        <v>1509</v>
      </c>
      <c r="K374" s="195" t="s">
        <v>99</v>
      </c>
      <c r="L374" s="195" t="s">
        <v>716</v>
      </c>
      <c r="M374" s="195">
        <v>0.5</v>
      </c>
    </row>
    <row r="375" spans="2:13" ht="15" customHeight="1" x14ac:dyDescent="0.35">
      <c r="B375" s="191">
        <v>372</v>
      </c>
      <c r="C375" s="193" t="s">
        <v>1510</v>
      </c>
      <c r="D375" s="193" t="s">
        <v>1511</v>
      </c>
      <c r="E375" s="194">
        <v>344</v>
      </c>
      <c r="F375" s="193" t="s">
        <v>648</v>
      </c>
      <c r="G375" s="193" t="str">
        <f t="shared" si="5"/>
        <v>3.35mm đến 12.7 mm (hạt nhỏ)</v>
      </c>
      <c r="H375" s="193" t="s">
        <v>649</v>
      </c>
      <c r="I375" s="193" t="s">
        <v>649</v>
      </c>
      <c r="J375" s="193" t="s">
        <v>1462</v>
      </c>
      <c r="K375" s="195" t="s">
        <v>91</v>
      </c>
      <c r="L375" s="195" t="s">
        <v>641</v>
      </c>
      <c r="M375" s="195">
        <v>0.8</v>
      </c>
    </row>
    <row r="376" spans="2:13" ht="15" customHeight="1" x14ac:dyDescent="0.35">
      <c r="B376" s="191">
        <v>373</v>
      </c>
      <c r="C376" s="193" t="s">
        <v>1512</v>
      </c>
      <c r="D376" s="193" t="s">
        <v>96</v>
      </c>
      <c r="E376" s="194">
        <v>457</v>
      </c>
      <c r="F376" s="193" t="s">
        <v>695</v>
      </c>
      <c r="G376" s="193" t="str">
        <f t="shared" si="5"/>
        <v>≤ 0.400 mm (rất mịn)</v>
      </c>
      <c r="H376" s="193" t="s">
        <v>639</v>
      </c>
      <c r="I376" s="193" t="s">
        <v>649</v>
      </c>
      <c r="J376" s="193" t="s">
        <v>1513</v>
      </c>
      <c r="K376" s="195" t="s">
        <v>91</v>
      </c>
      <c r="L376" s="195" t="s">
        <v>641</v>
      </c>
      <c r="M376" s="195">
        <v>0.8</v>
      </c>
    </row>
    <row r="377" spans="2:13" ht="15" customHeight="1" x14ac:dyDescent="0.35">
      <c r="B377" s="191">
        <v>374</v>
      </c>
      <c r="C377" s="193" t="s">
        <v>1514</v>
      </c>
      <c r="D377" s="193" t="s">
        <v>1515</v>
      </c>
      <c r="E377" s="194">
        <v>320.5</v>
      </c>
      <c r="F377" s="193" t="s">
        <v>366</v>
      </c>
      <c r="G377" s="193" t="str">
        <f t="shared" si="5"/>
        <v>≤ 3.35 mm (mịn)</v>
      </c>
      <c r="H377" s="193" t="s">
        <v>671</v>
      </c>
      <c r="I377" s="193" t="s">
        <v>649</v>
      </c>
      <c r="J377" s="193" t="s">
        <v>1261</v>
      </c>
      <c r="K377" s="195" t="s">
        <v>91</v>
      </c>
      <c r="L377" s="195" t="s">
        <v>641</v>
      </c>
      <c r="M377" s="195">
        <v>0.5</v>
      </c>
    </row>
    <row r="378" spans="2:13" ht="15" customHeight="1" x14ac:dyDescent="0.35">
      <c r="B378" s="191">
        <v>375</v>
      </c>
      <c r="C378" s="193" t="s">
        <v>1516</v>
      </c>
      <c r="D378" s="193" t="s">
        <v>1517</v>
      </c>
      <c r="E378" s="194">
        <v>320.5</v>
      </c>
      <c r="F378" s="193" t="s">
        <v>366</v>
      </c>
      <c r="G378" s="193" t="str">
        <f t="shared" si="5"/>
        <v>≤ 3.35 mm (mịn)</v>
      </c>
      <c r="H378" s="193" t="s">
        <v>671</v>
      </c>
      <c r="I378" s="193" t="s">
        <v>649</v>
      </c>
      <c r="J378" s="193" t="s">
        <v>1518</v>
      </c>
      <c r="K378" s="195" t="s">
        <v>93</v>
      </c>
      <c r="L378" s="195" t="s">
        <v>641</v>
      </c>
      <c r="M378" s="195">
        <v>0.5</v>
      </c>
    </row>
    <row r="379" spans="2:13" ht="15" customHeight="1" x14ac:dyDescent="0.35">
      <c r="B379" s="191">
        <v>376</v>
      </c>
      <c r="C379" s="193" t="s">
        <v>1519</v>
      </c>
      <c r="D379" s="193" t="s">
        <v>1520</v>
      </c>
      <c r="E379" s="194">
        <v>761</v>
      </c>
      <c r="F379" s="193" t="s">
        <v>648</v>
      </c>
      <c r="G379" s="193" t="str">
        <f t="shared" si="5"/>
        <v>3.35mm đến 12.7 mm (hạt nhỏ)</v>
      </c>
      <c r="H379" s="193" t="s">
        <v>649</v>
      </c>
      <c r="I379" s="193" t="s">
        <v>650</v>
      </c>
      <c r="J379" s="193" t="s">
        <v>1509</v>
      </c>
      <c r="K379" s="195" t="s">
        <v>99</v>
      </c>
      <c r="L379" s="195" t="s">
        <v>716</v>
      </c>
      <c r="M379" s="195">
        <v>1</v>
      </c>
    </row>
    <row r="380" spans="2:13" ht="15" customHeight="1" x14ac:dyDescent="0.35">
      <c r="B380" s="191">
        <v>377</v>
      </c>
      <c r="C380" s="193" t="s">
        <v>1521</v>
      </c>
      <c r="D380" s="193" t="s">
        <v>1522</v>
      </c>
      <c r="E380" s="194">
        <v>600.5</v>
      </c>
      <c r="F380" s="193" t="s">
        <v>695</v>
      </c>
      <c r="G380" s="193" t="str">
        <f t="shared" si="5"/>
        <v>≤ 0.400 mm (rất mịn)</v>
      </c>
      <c r="H380" s="193" t="s">
        <v>639</v>
      </c>
      <c r="I380" s="193" t="s">
        <v>650</v>
      </c>
      <c r="J380" s="193" t="s">
        <v>684</v>
      </c>
      <c r="K380" s="195" t="s">
        <v>91</v>
      </c>
      <c r="L380" s="195">
        <v>45</v>
      </c>
      <c r="M380" s="195">
        <v>1</v>
      </c>
    </row>
    <row r="381" spans="2:13" ht="15" customHeight="1" x14ac:dyDescent="0.35">
      <c r="B381" s="191">
        <v>378</v>
      </c>
      <c r="C381" s="193" t="s">
        <v>1523</v>
      </c>
      <c r="D381" s="193" t="s">
        <v>1524</v>
      </c>
      <c r="E381" s="194">
        <v>2002</v>
      </c>
      <c r="F381" s="193" t="s">
        <v>318</v>
      </c>
      <c r="G381" s="193" t="str">
        <f t="shared" si="5"/>
        <v>12.7 mm đến 76.2 mm (hạt lớn)</v>
      </c>
      <c r="H381" s="193" t="s">
        <v>881</v>
      </c>
      <c r="I381" s="193" t="s">
        <v>640</v>
      </c>
      <c r="J381" s="193" t="s">
        <v>1525</v>
      </c>
      <c r="K381" s="195" t="s">
        <v>99</v>
      </c>
      <c r="L381" s="195" t="s">
        <v>716</v>
      </c>
      <c r="M381" s="195">
        <v>3</v>
      </c>
    </row>
    <row r="382" spans="2:13" ht="15" customHeight="1" x14ac:dyDescent="0.35">
      <c r="B382" s="191">
        <v>379</v>
      </c>
      <c r="C382" s="193" t="s">
        <v>1526</v>
      </c>
      <c r="D382" s="193" t="s">
        <v>1527</v>
      </c>
      <c r="E382" s="194">
        <v>216</v>
      </c>
      <c r="F382" s="193" t="s">
        <v>648</v>
      </c>
      <c r="G382" s="193" t="str">
        <f t="shared" si="5"/>
        <v>3.35mm đến 12.7 mm (hạt nhỏ)</v>
      </c>
      <c r="H382" s="193" t="s">
        <v>649</v>
      </c>
      <c r="I382" s="193" t="s">
        <v>650</v>
      </c>
      <c r="J382" s="193" t="s">
        <v>1261</v>
      </c>
      <c r="K382" s="195" t="s">
        <v>99</v>
      </c>
      <c r="L382" s="195" t="s">
        <v>716</v>
      </c>
      <c r="M382" s="195">
        <v>0.9</v>
      </c>
    </row>
    <row r="383" spans="2:13" ht="15" customHeight="1" x14ac:dyDescent="0.35">
      <c r="B383" s="191">
        <v>380</v>
      </c>
      <c r="C383" s="193" t="s">
        <v>1528</v>
      </c>
      <c r="D383" s="193" t="s">
        <v>1529</v>
      </c>
      <c r="E383" s="194">
        <v>560.5</v>
      </c>
      <c r="F383" s="193" t="s">
        <v>648</v>
      </c>
      <c r="G383" s="193" t="str">
        <f t="shared" si="5"/>
        <v>3.35mm đến 12.7 mm (hạt nhỏ)</v>
      </c>
      <c r="H383" s="193" t="s">
        <v>649</v>
      </c>
      <c r="I383" s="193" t="s">
        <v>650</v>
      </c>
      <c r="J383" s="193" t="s">
        <v>1462</v>
      </c>
      <c r="K383" s="195" t="s">
        <v>91</v>
      </c>
      <c r="L383" s="195" t="s">
        <v>641</v>
      </c>
      <c r="M383" s="195">
        <v>1.2</v>
      </c>
    </row>
    <row r="384" spans="2:13" ht="15" customHeight="1" x14ac:dyDescent="0.35">
      <c r="B384" s="191">
        <v>381</v>
      </c>
      <c r="C384" s="193" t="s">
        <v>1530</v>
      </c>
      <c r="D384" s="193" t="s">
        <v>1531</v>
      </c>
      <c r="E384" s="194">
        <v>841</v>
      </c>
      <c r="F384" s="193" t="s">
        <v>366</v>
      </c>
      <c r="G384" s="193" t="str">
        <f t="shared" si="5"/>
        <v>≤ 3.35 mm (mịn)</v>
      </c>
      <c r="H384" s="193" t="s">
        <v>671</v>
      </c>
      <c r="I384" s="193" t="s">
        <v>649</v>
      </c>
      <c r="J384" s="193" t="s">
        <v>1481</v>
      </c>
      <c r="K384" s="195" t="s">
        <v>72</v>
      </c>
      <c r="L384" s="195" t="s">
        <v>641</v>
      </c>
      <c r="M384" s="195" t="s">
        <v>1532</v>
      </c>
    </row>
    <row r="385" spans="2:13" ht="15" customHeight="1" x14ac:dyDescent="0.35">
      <c r="B385" s="191">
        <v>382</v>
      </c>
      <c r="C385" s="193" t="s">
        <v>1533</v>
      </c>
      <c r="D385" s="193" t="s">
        <v>1534</v>
      </c>
      <c r="E385" s="194">
        <v>961</v>
      </c>
      <c r="F385" s="193" t="s">
        <v>648</v>
      </c>
      <c r="G385" s="193" t="str">
        <f t="shared" si="5"/>
        <v>3.35mm đến 12.7 mm (hạt nhỏ)</v>
      </c>
      <c r="H385" s="193" t="s">
        <v>649</v>
      </c>
      <c r="I385" s="193" t="s">
        <v>649</v>
      </c>
      <c r="J385" s="193" t="s">
        <v>1462</v>
      </c>
      <c r="K385" s="195" t="s">
        <v>72</v>
      </c>
      <c r="L385" s="195" t="s">
        <v>641</v>
      </c>
      <c r="M385" s="195" t="s">
        <v>1535</v>
      </c>
    </row>
    <row r="386" spans="2:13" ht="15" customHeight="1" x14ac:dyDescent="0.35">
      <c r="B386" s="191">
        <v>383</v>
      </c>
      <c r="C386" s="193" t="s">
        <v>106</v>
      </c>
      <c r="D386" s="193" t="s">
        <v>105</v>
      </c>
      <c r="E386" s="194">
        <v>881</v>
      </c>
      <c r="F386" s="193" t="s">
        <v>638</v>
      </c>
      <c r="G386" s="193" t="str">
        <f t="shared" si="5"/>
        <v>≤ 0.149 mm (rất mịn)</v>
      </c>
      <c r="H386" s="193" t="s">
        <v>639</v>
      </c>
      <c r="I386" s="193" t="s">
        <v>649</v>
      </c>
      <c r="J386" s="193" t="s">
        <v>1536</v>
      </c>
      <c r="K386" s="195" t="s">
        <v>72</v>
      </c>
      <c r="L386" s="195" t="s">
        <v>641</v>
      </c>
      <c r="M386" s="195">
        <v>0.8</v>
      </c>
    </row>
    <row r="387" spans="2:13" ht="15" customHeight="1" x14ac:dyDescent="0.35">
      <c r="B387" s="191">
        <v>384</v>
      </c>
      <c r="C387" s="193" t="s">
        <v>1537</v>
      </c>
      <c r="D387" s="193" t="s">
        <v>107</v>
      </c>
      <c r="E387" s="194">
        <v>961</v>
      </c>
      <c r="F387" s="193" t="s">
        <v>366</v>
      </c>
      <c r="G387" s="193" t="str">
        <f t="shared" si="5"/>
        <v>≤ 3.35 mm (mịn)</v>
      </c>
      <c r="H387" s="193" t="s">
        <v>671</v>
      </c>
      <c r="I387" s="193" t="s">
        <v>649</v>
      </c>
      <c r="J387" s="193" t="s">
        <v>1536</v>
      </c>
      <c r="K387" s="195" t="s">
        <v>72</v>
      </c>
      <c r="L387" s="195" t="s">
        <v>641</v>
      </c>
      <c r="M387" s="195">
        <v>1.5</v>
      </c>
    </row>
    <row r="388" spans="2:13" ht="15" customHeight="1" x14ac:dyDescent="0.35">
      <c r="B388" s="191">
        <v>385</v>
      </c>
      <c r="C388" s="193" t="s">
        <v>1538</v>
      </c>
      <c r="D388" s="193" t="s">
        <v>1539</v>
      </c>
      <c r="E388" s="194">
        <v>881</v>
      </c>
      <c r="F388" s="193" t="s">
        <v>648</v>
      </c>
      <c r="G388" s="193" t="str">
        <f t="shared" si="5"/>
        <v>3.35mm đến 12.7 mm (hạt nhỏ)</v>
      </c>
      <c r="H388" s="193" t="s">
        <v>649</v>
      </c>
      <c r="I388" s="193" t="s">
        <v>649</v>
      </c>
      <c r="J388" s="193" t="s">
        <v>1014</v>
      </c>
      <c r="K388" s="195" t="s">
        <v>93</v>
      </c>
      <c r="L388" s="195" t="s">
        <v>641</v>
      </c>
      <c r="M388" s="195">
        <v>0.8</v>
      </c>
    </row>
    <row r="389" spans="2:13" ht="15" customHeight="1" x14ac:dyDescent="0.35">
      <c r="B389" s="191">
        <v>386</v>
      </c>
      <c r="C389" s="193" t="s">
        <v>1540</v>
      </c>
      <c r="D389" s="193" t="s">
        <v>1541</v>
      </c>
      <c r="E389" s="194">
        <v>1321</v>
      </c>
      <c r="F389" s="193" t="s">
        <v>318</v>
      </c>
      <c r="G389" s="193" t="str">
        <f t="shared" ref="G389:G419" si="6">IF(F389="G400", "≤ 0.074 mm (rất mịn)",
IF(F389="A100", "≤ 0.149 mm (rất mịn)",
IF(F389="A40", "≤ 0.400 mm (rất mịn)",
IF(F389="B6", "≤ 3.35 mm (mịn)",
IF(F389="C1/2", "3.35mm đến 12.7 mm (hạt nhỏ)",
IF(F389="D3", "12.7 mm đến 76.2 mm (hạt lớn)",
IF(F389="D7", "76.2 mm đến ≤ 177.8 mm (hạt rất lớn)",
IF(F389="D16", "≤ 406.4 mm (cục to)",
IF(LEFT(F389,1)="D", "&gt; 406.4 mm (cục rất to)",
IF(F389="E", "Không đều - dạng sợi, xơ, phiến, trụ, miếng,...",
"Không xác định"))))))))))</f>
        <v>12.7 mm đến 76.2 mm (hạt lớn)</v>
      </c>
      <c r="H389" s="193" t="s">
        <v>881</v>
      </c>
      <c r="I389" s="193" t="s">
        <v>649</v>
      </c>
      <c r="J389" s="193" t="s">
        <v>1014</v>
      </c>
      <c r="K389" s="195" t="s">
        <v>93</v>
      </c>
      <c r="L389" s="195" t="s">
        <v>641</v>
      </c>
      <c r="M389" s="195">
        <v>0.8</v>
      </c>
    </row>
    <row r="390" spans="2:13" ht="15" customHeight="1" x14ac:dyDescent="0.35">
      <c r="B390" s="191">
        <v>387</v>
      </c>
      <c r="C390" s="193" t="s">
        <v>1542</v>
      </c>
      <c r="D390" s="193" t="s">
        <v>1543</v>
      </c>
      <c r="E390" s="194">
        <v>881</v>
      </c>
      <c r="F390" s="193" t="s">
        <v>695</v>
      </c>
      <c r="G390" s="193" t="str">
        <f t="shared" si="6"/>
        <v>≤ 0.400 mm (rất mịn)</v>
      </c>
      <c r="H390" s="193" t="s">
        <v>639</v>
      </c>
      <c r="I390" s="193" t="s">
        <v>649</v>
      </c>
      <c r="J390" s="193" t="s">
        <v>1544</v>
      </c>
      <c r="K390" s="195" t="s">
        <v>93</v>
      </c>
      <c r="L390" s="195" t="s">
        <v>641</v>
      </c>
      <c r="M390" s="195">
        <v>0.6</v>
      </c>
    </row>
    <row r="391" spans="2:13" ht="15" customHeight="1" x14ac:dyDescent="0.35">
      <c r="B391" s="191">
        <v>388</v>
      </c>
      <c r="C391" s="193" t="s">
        <v>1545</v>
      </c>
      <c r="D391" s="193" t="s">
        <v>1546</v>
      </c>
      <c r="E391" s="194">
        <v>457</v>
      </c>
      <c r="F391" s="193" t="s">
        <v>648</v>
      </c>
      <c r="G391" s="193" t="str">
        <f t="shared" si="6"/>
        <v>3.35mm đến 12.7 mm (hạt nhỏ)</v>
      </c>
      <c r="H391" s="193" t="s">
        <v>649</v>
      </c>
      <c r="I391" s="193" t="s">
        <v>650</v>
      </c>
      <c r="J391" s="193" t="s">
        <v>1261</v>
      </c>
      <c r="K391" s="195" t="s">
        <v>91</v>
      </c>
      <c r="L391" s="195">
        <v>45</v>
      </c>
      <c r="M391" s="195">
        <v>0.5</v>
      </c>
    </row>
    <row r="392" spans="2:13" ht="15" customHeight="1" x14ac:dyDescent="0.35">
      <c r="B392" s="191">
        <v>389</v>
      </c>
      <c r="C392" s="193" t="s">
        <v>1547</v>
      </c>
      <c r="D392" s="193" t="s">
        <v>1548</v>
      </c>
      <c r="E392" s="194">
        <v>1361.5</v>
      </c>
      <c r="F392" s="193" t="s">
        <v>648</v>
      </c>
      <c r="G392" s="193" t="str">
        <f t="shared" si="6"/>
        <v>3.35mm đến 12.7 mm (hạt nhỏ)</v>
      </c>
      <c r="H392" s="193" t="s">
        <v>649</v>
      </c>
      <c r="I392" s="193" t="s">
        <v>649</v>
      </c>
      <c r="J392" s="193" t="s">
        <v>1261</v>
      </c>
      <c r="K392" s="195" t="s">
        <v>99</v>
      </c>
      <c r="L392" s="195" t="s">
        <v>716</v>
      </c>
      <c r="M392" s="195">
        <v>0.9</v>
      </c>
    </row>
    <row r="393" spans="2:13" ht="15" customHeight="1" x14ac:dyDescent="0.35">
      <c r="B393" s="191">
        <v>390</v>
      </c>
      <c r="C393" s="193" t="s">
        <v>1549</v>
      </c>
      <c r="D393" s="193" t="s">
        <v>1550</v>
      </c>
      <c r="E393" s="194">
        <v>881</v>
      </c>
      <c r="F393" s="193" t="s">
        <v>724</v>
      </c>
      <c r="G393" s="193" t="str">
        <f t="shared" si="6"/>
        <v>Không xác định</v>
      </c>
      <c r="H393" s="193" t="s">
        <v>639</v>
      </c>
      <c r="I393" s="193" t="s">
        <v>649</v>
      </c>
      <c r="J393" s="193" t="s">
        <v>684</v>
      </c>
      <c r="K393" s="195" t="s">
        <v>99</v>
      </c>
      <c r="L393" s="195" t="s">
        <v>716</v>
      </c>
      <c r="M393" s="195">
        <v>0.8</v>
      </c>
    </row>
    <row r="394" spans="2:13" ht="15" customHeight="1" x14ac:dyDescent="0.35">
      <c r="B394" s="191">
        <v>391</v>
      </c>
      <c r="C394" s="193" t="s">
        <v>1551</v>
      </c>
      <c r="D394" s="193" t="s">
        <v>1552</v>
      </c>
      <c r="E394" s="194">
        <v>440.5</v>
      </c>
      <c r="F394" s="193" t="s">
        <v>366</v>
      </c>
      <c r="G394" s="193" t="str">
        <f t="shared" si="6"/>
        <v>≤ 3.35 mm (mịn)</v>
      </c>
      <c r="H394" s="193" t="s">
        <v>671</v>
      </c>
      <c r="I394" s="193" t="s">
        <v>649</v>
      </c>
      <c r="J394" s="193" t="s">
        <v>1261</v>
      </c>
      <c r="K394" s="195" t="s">
        <v>91</v>
      </c>
      <c r="L394" s="195" t="s">
        <v>641</v>
      </c>
      <c r="M394" s="195">
        <v>0.7</v>
      </c>
    </row>
    <row r="395" spans="2:13" ht="15" customHeight="1" x14ac:dyDescent="0.35">
      <c r="B395" s="191">
        <v>392</v>
      </c>
      <c r="C395" s="193" t="s">
        <v>1553</v>
      </c>
      <c r="D395" s="193" t="s">
        <v>1554</v>
      </c>
      <c r="E395" s="194">
        <v>288.5</v>
      </c>
      <c r="F395" s="193" t="s">
        <v>366</v>
      </c>
      <c r="G395" s="193" t="str">
        <f t="shared" si="6"/>
        <v>≤ 3.35 mm (mịn)</v>
      </c>
      <c r="H395" s="193" t="s">
        <v>671</v>
      </c>
      <c r="I395" s="193" t="s">
        <v>649</v>
      </c>
      <c r="J395" s="193" t="s">
        <v>1555</v>
      </c>
      <c r="K395" s="195" t="s">
        <v>91</v>
      </c>
      <c r="L395" s="195" t="s">
        <v>641</v>
      </c>
      <c r="M395" s="195">
        <v>0.6</v>
      </c>
    </row>
    <row r="396" spans="2:13" ht="15" customHeight="1" x14ac:dyDescent="0.35">
      <c r="B396" s="191">
        <v>393</v>
      </c>
      <c r="C396" s="193" t="s">
        <v>1556</v>
      </c>
      <c r="D396" s="193" t="s">
        <v>1557</v>
      </c>
      <c r="E396" s="194">
        <v>320</v>
      </c>
      <c r="F396" s="193" t="s">
        <v>318</v>
      </c>
      <c r="G396" s="193" t="str">
        <f t="shared" si="6"/>
        <v>12.7 mm đến 76.2 mm (hạt lớn)</v>
      </c>
      <c r="H396" s="193" t="s">
        <v>881</v>
      </c>
      <c r="I396" s="193" t="s">
        <v>649</v>
      </c>
      <c r="J396" s="193" t="s">
        <v>1462</v>
      </c>
      <c r="K396" s="195" t="s">
        <v>93</v>
      </c>
      <c r="L396" s="195" t="s">
        <v>641</v>
      </c>
      <c r="M396" s="195">
        <v>0.8</v>
      </c>
    </row>
    <row r="397" spans="2:13" ht="15" customHeight="1" x14ac:dyDescent="0.35">
      <c r="B397" s="191">
        <v>394</v>
      </c>
      <c r="C397" s="193" t="s">
        <v>1558</v>
      </c>
      <c r="D397" s="193" t="s">
        <v>1559</v>
      </c>
      <c r="E397" s="194">
        <v>240.5</v>
      </c>
      <c r="F397" s="193" t="s">
        <v>366</v>
      </c>
      <c r="G397" s="193" t="str">
        <f t="shared" si="6"/>
        <v>≤ 3.35 mm (mịn)</v>
      </c>
      <c r="H397" s="193" t="s">
        <v>671</v>
      </c>
      <c r="I397" s="193" t="s">
        <v>649</v>
      </c>
      <c r="J397" s="193" t="s">
        <v>1560</v>
      </c>
      <c r="K397" s="195" t="s">
        <v>91</v>
      </c>
      <c r="L397" s="195" t="s">
        <v>641</v>
      </c>
      <c r="M397" s="195">
        <v>0.9</v>
      </c>
    </row>
    <row r="398" spans="2:13" ht="15" customHeight="1" x14ac:dyDescent="0.35">
      <c r="B398" s="191">
        <v>395</v>
      </c>
      <c r="C398" s="193" t="s">
        <v>1561</v>
      </c>
      <c r="D398" s="193" t="s">
        <v>1562</v>
      </c>
      <c r="E398" s="194">
        <v>720.5</v>
      </c>
      <c r="F398" s="193" t="s">
        <v>695</v>
      </c>
      <c r="G398" s="193" t="str">
        <f t="shared" si="6"/>
        <v>≤ 0.400 mm (rất mịn)</v>
      </c>
      <c r="H398" s="193" t="s">
        <v>639</v>
      </c>
      <c r="I398" s="193" t="s">
        <v>649</v>
      </c>
      <c r="J398" s="193" t="s">
        <v>1261</v>
      </c>
      <c r="K398" s="195" t="s">
        <v>93</v>
      </c>
      <c r="L398" s="195" t="s">
        <v>641</v>
      </c>
      <c r="M398" s="195">
        <v>1.6</v>
      </c>
    </row>
    <row r="399" spans="2:13" ht="15" customHeight="1" x14ac:dyDescent="0.35">
      <c r="B399" s="191">
        <v>396</v>
      </c>
      <c r="C399" s="193" t="s">
        <v>1563</v>
      </c>
      <c r="D399" s="193" t="s">
        <v>1564</v>
      </c>
      <c r="E399" s="194">
        <v>841</v>
      </c>
      <c r="F399" s="193" t="s">
        <v>366</v>
      </c>
      <c r="G399" s="193" t="str">
        <f t="shared" si="6"/>
        <v>≤ 3.35 mm (mịn)</v>
      </c>
      <c r="H399" s="193" t="s">
        <v>671</v>
      </c>
      <c r="I399" s="193" t="s">
        <v>649</v>
      </c>
      <c r="J399" s="193" t="s">
        <v>1489</v>
      </c>
      <c r="K399" s="195" t="s">
        <v>99</v>
      </c>
      <c r="L399" s="195" t="s">
        <v>716</v>
      </c>
      <c r="M399" s="195">
        <v>2</v>
      </c>
    </row>
    <row r="400" spans="2:13" ht="15" customHeight="1" x14ac:dyDescent="0.35">
      <c r="B400" s="191">
        <v>397</v>
      </c>
      <c r="C400" s="193" t="s">
        <v>1565</v>
      </c>
      <c r="D400" s="193" t="s">
        <v>1566</v>
      </c>
      <c r="E400" s="194">
        <v>480.5</v>
      </c>
      <c r="F400" s="193" t="s">
        <v>648</v>
      </c>
      <c r="G400" s="193" t="str">
        <f t="shared" si="6"/>
        <v>3.35mm đến 12.7 mm (hạt nhỏ)</v>
      </c>
      <c r="H400" s="193" t="s">
        <v>649</v>
      </c>
      <c r="I400" s="193" t="s">
        <v>649</v>
      </c>
      <c r="J400" s="193" t="s">
        <v>1261</v>
      </c>
      <c r="K400" s="195" t="s">
        <v>99</v>
      </c>
      <c r="L400" s="195" t="s">
        <v>716</v>
      </c>
      <c r="M400" s="195">
        <v>1.7</v>
      </c>
    </row>
    <row r="401" spans="2:13" ht="15" customHeight="1" x14ac:dyDescent="0.35">
      <c r="B401" s="191">
        <v>398</v>
      </c>
      <c r="C401" s="193" t="s">
        <v>1567</v>
      </c>
      <c r="D401" s="193" t="s">
        <v>1568</v>
      </c>
      <c r="E401" s="194">
        <v>480.5</v>
      </c>
      <c r="F401" s="193" t="s">
        <v>366</v>
      </c>
      <c r="G401" s="193" t="str">
        <f t="shared" si="6"/>
        <v>≤ 3.35 mm (mịn)</v>
      </c>
      <c r="H401" s="193" t="s">
        <v>671</v>
      </c>
      <c r="I401" s="193" t="s">
        <v>649</v>
      </c>
      <c r="J401" s="193" t="s">
        <v>1261</v>
      </c>
      <c r="K401" s="195" t="s">
        <v>99</v>
      </c>
      <c r="L401" s="195" t="s">
        <v>716</v>
      </c>
      <c r="M401" s="195">
        <v>1.7</v>
      </c>
    </row>
    <row r="402" spans="2:13" ht="15" customHeight="1" x14ac:dyDescent="0.35">
      <c r="B402" s="191">
        <v>399</v>
      </c>
      <c r="C402" s="193" t="s">
        <v>1569</v>
      </c>
      <c r="D402" s="193" t="s">
        <v>1570</v>
      </c>
      <c r="E402" s="194">
        <v>400.5</v>
      </c>
      <c r="F402" s="193" t="s">
        <v>695</v>
      </c>
      <c r="G402" s="193" t="str">
        <f t="shared" si="6"/>
        <v>≤ 0.400 mm (rất mịn)</v>
      </c>
      <c r="H402" s="193" t="s">
        <v>639</v>
      </c>
      <c r="I402" s="193" t="s">
        <v>649</v>
      </c>
      <c r="J402" s="193" t="s">
        <v>1261</v>
      </c>
      <c r="K402" s="195" t="s">
        <v>99</v>
      </c>
      <c r="L402" s="195" t="s">
        <v>716</v>
      </c>
      <c r="M402" s="195">
        <v>1.6</v>
      </c>
    </row>
    <row r="403" spans="2:13" ht="15" customHeight="1" x14ac:dyDescent="0.35">
      <c r="B403" s="191">
        <v>400</v>
      </c>
      <c r="C403" s="193" t="s">
        <v>1571</v>
      </c>
      <c r="D403" s="193" t="s">
        <v>1572</v>
      </c>
      <c r="E403" s="194">
        <v>224</v>
      </c>
      <c r="F403" s="193" t="s">
        <v>318</v>
      </c>
      <c r="G403" s="193" t="str">
        <f t="shared" si="6"/>
        <v>12.7 mm đến 76.2 mm (hạt lớn)</v>
      </c>
      <c r="H403" s="193" t="s">
        <v>881</v>
      </c>
      <c r="I403" s="193" t="s">
        <v>650</v>
      </c>
      <c r="J403" s="193" t="s">
        <v>677</v>
      </c>
      <c r="K403" s="195" t="s">
        <v>93</v>
      </c>
      <c r="L403" s="195" t="s">
        <v>641</v>
      </c>
      <c r="M403" s="195">
        <v>0.8</v>
      </c>
    </row>
    <row r="404" spans="2:13" ht="15" customHeight="1" x14ac:dyDescent="0.35">
      <c r="B404" s="191">
        <v>401</v>
      </c>
      <c r="C404" s="193" t="s">
        <v>1573</v>
      </c>
      <c r="D404" s="193" t="s">
        <v>1574</v>
      </c>
      <c r="E404" s="194">
        <v>440.5</v>
      </c>
      <c r="F404" s="193" t="s">
        <v>318</v>
      </c>
      <c r="G404" s="193" t="str">
        <f t="shared" si="6"/>
        <v>12.7 mm đến 76.2 mm (hạt lớn)</v>
      </c>
      <c r="H404" s="193" t="s">
        <v>881</v>
      </c>
      <c r="I404" s="193" t="s">
        <v>650</v>
      </c>
      <c r="J404" s="193" t="s">
        <v>1261</v>
      </c>
      <c r="K404" s="195" t="s">
        <v>93</v>
      </c>
      <c r="L404" s="195" t="s">
        <v>641</v>
      </c>
      <c r="M404" s="195">
        <v>0.7</v>
      </c>
    </row>
    <row r="405" spans="2:13" ht="15" customHeight="1" x14ac:dyDescent="0.35">
      <c r="B405" s="191">
        <v>402</v>
      </c>
      <c r="C405" s="193" t="s">
        <v>1575</v>
      </c>
      <c r="D405" s="193" t="s">
        <v>1576</v>
      </c>
      <c r="E405" s="194">
        <v>713</v>
      </c>
      <c r="F405" s="193" t="s">
        <v>366</v>
      </c>
      <c r="G405" s="193" t="str">
        <f t="shared" si="6"/>
        <v>≤ 3.35 mm (mịn)</v>
      </c>
      <c r="H405" s="193" t="s">
        <v>671</v>
      </c>
      <c r="I405" s="193" t="s">
        <v>650</v>
      </c>
      <c r="J405" s="193" t="s">
        <v>1261</v>
      </c>
      <c r="K405" s="195" t="s">
        <v>91</v>
      </c>
      <c r="L405" s="195">
        <v>45</v>
      </c>
      <c r="M405" s="195">
        <v>1.2</v>
      </c>
    </row>
    <row r="406" spans="2:13" ht="15" customHeight="1" x14ac:dyDescent="0.35">
      <c r="B406" s="191">
        <v>403</v>
      </c>
      <c r="C406" s="193" t="s">
        <v>1577</v>
      </c>
      <c r="D406" s="193" t="s">
        <v>1578</v>
      </c>
      <c r="E406" s="194">
        <v>128</v>
      </c>
      <c r="F406" s="193" t="s">
        <v>648</v>
      </c>
      <c r="G406" s="193" t="str">
        <f t="shared" si="6"/>
        <v>3.35mm đến 12.7 mm (hạt nhỏ)</v>
      </c>
      <c r="H406" s="193" t="s">
        <v>649</v>
      </c>
      <c r="I406" s="193" t="s">
        <v>649</v>
      </c>
      <c r="J406" s="193" t="s">
        <v>1462</v>
      </c>
      <c r="K406" s="195" t="s">
        <v>93</v>
      </c>
      <c r="L406" s="195" t="s">
        <v>641</v>
      </c>
      <c r="M406" s="195">
        <v>0.5</v>
      </c>
    </row>
    <row r="407" spans="2:13" ht="15" customHeight="1" x14ac:dyDescent="0.35">
      <c r="B407" s="191">
        <v>404</v>
      </c>
      <c r="C407" s="193" t="s">
        <v>1579</v>
      </c>
      <c r="D407" s="193" t="s">
        <v>1580</v>
      </c>
      <c r="E407" s="194">
        <v>640.5</v>
      </c>
      <c r="F407" s="193" t="s">
        <v>318</v>
      </c>
      <c r="G407" s="193" t="str">
        <f t="shared" si="6"/>
        <v>12.7 mm đến 76.2 mm (hạt lớn)</v>
      </c>
      <c r="H407" s="193" t="s">
        <v>881</v>
      </c>
      <c r="I407" s="193" t="s">
        <v>649</v>
      </c>
      <c r="J407" s="193" t="s">
        <v>1261</v>
      </c>
      <c r="K407" s="195" t="s">
        <v>99</v>
      </c>
      <c r="L407" s="195" t="s">
        <v>716</v>
      </c>
      <c r="M407" s="195">
        <v>1</v>
      </c>
    </row>
    <row r="408" spans="2:13" ht="15" customHeight="1" x14ac:dyDescent="0.35">
      <c r="B408" s="191">
        <v>405</v>
      </c>
      <c r="C408" s="193" t="s">
        <v>95</v>
      </c>
      <c r="D408" s="193" t="s">
        <v>1581</v>
      </c>
      <c r="E408" s="194">
        <v>384.5</v>
      </c>
      <c r="F408" s="193" t="s">
        <v>366</v>
      </c>
      <c r="G408" s="193" t="str">
        <f t="shared" si="6"/>
        <v>≤ 3.35 mm (mịn)</v>
      </c>
      <c r="H408" s="193" t="s">
        <v>671</v>
      </c>
      <c r="I408" s="193" t="s">
        <v>650</v>
      </c>
      <c r="J408" s="193" t="s">
        <v>1462</v>
      </c>
      <c r="K408" s="195" t="s">
        <v>91</v>
      </c>
      <c r="L408" s="195" t="s">
        <v>716</v>
      </c>
      <c r="M408" s="195">
        <v>0.4</v>
      </c>
    </row>
    <row r="409" spans="2:13" ht="15" customHeight="1" x14ac:dyDescent="0.35">
      <c r="B409" s="191">
        <v>406</v>
      </c>
      <c r="C409" s="193" t="s">
        <v>1582</v>
      </c>
      <c r="D409" s="193" t="s">
        <v>1583</v>
      </c>
      <c r="E409" s="194">
        <v>641</v>
      </c>
      <c r="F409" s="193" t="s">
        <v>366</v>
      </c>
      <c r="G409" s="193" t="str">
        <f t="shared" si="6"/>
        <v>≤ 3.35 mm (mịn)</v>
      </c>
      <c r="H409" s="193" t="s">
        <v>671</v>
      </c>
      <c r="I409" s="193" t="s">
        <v>649</v>
      </c>
      <c r="J409" s="193" t="s">
        <v>1261</v>
      </c>
      <c r="K409" s="195" t="s">
        <v>99</v>
      </c>
      <c r="L409" s="195" t="s">
        <v>716</v>
      </c>
      <c r="M409" s="195">
        <v>1</v>
      </c>
    </row>
    <row r="410" spans="2:13" ht="15" customHeight="1" x14ac:dyDescent="0.35">
      <c r="B410" s="191">
        <v>407</v>
      </c>
      <c r="C410" s="193" t="s">
        <v>1584</v>
      </c>
      <c r="D410" s="193" t="s">
        <v>1585</v>
      </c>
      <c r="E410" s="194">
        <v>745</v>
      </c>
      <c r="F410" s="193" t="s">
        <v>648</v>
      </c>
      <c r="G410" s="193" t="str">
        <f t="shared" si="6"/>
        <v>3.35mm đến 12.7 mm (hạt nhỏ)</v>
      </c>
      <c r="H410" s="193" t="s">
        <v>649</v>
      </c>
      <c r="I410" s="193" t="s">
        <v>650</v>
      </c>
      <c r="J410" s="193" t="s">
        <v>1261</v>
      </c>
      <c r="K410" s="195" t="s">
        <v>91</v>
      </c>
      <c r="L410" s="195">
        <v>45</v>
      </c>
      <c r="M410" s="195">
        <v>0.4</v>
      </c>
    </row>
    <row r="411" spans="2:13" ht="15" customHeight="1" x14ac:dyDescent="0.35">
      <c r="B411" s="191">
        <v>408</v>
      </c>
      <c r="C411" s="193" t="s">
        <v>1586</v>
      </c>
      <c r="D411" s="193" t="s">
        <v>1587</v>
      </c>
      <c r="E411" s="194">
        <v>681</v>
      </c>
      <c r="F411" s="193" t="s">
        <v>366</v>
      </c>
      <c r="G411" s="193" t="str">
        <f t="shared" si="6"/>
        <v>≤ 3.35 mm (mịn)</v>
      </c>
      <c r="H411" s="193" t="s">
        <v>671</v>
      </c>
      <c r="I411" s="193" t="s">
        <v>650</v>
      </c>
      <c r="J411" s="193" t="s">
        <v>1261</v>
      </c>
      <c r="K411" s="195" t="s">
        <v>91</v>
      </c>
      <c r="L411" s="195">
        <v>45</v>
      </c>
      <c r="M411" s="195">
        <v>0.4</v>
      </c>
    </row>
    <row r="412" spans="2:13" ht="15" customHeight="1" x14ac:dyDescent="0.35">
      <c r="B412" s="191">
        <v>409</v>
      </c>
      <c r="C412" s="193" t="s">
        <v>1588</v>
      </c>
      <c r="D412" s="193" t="s">
        <v>1589</v>
      </c>
      <c r="E412" s="194">
        <v>368.5</v>
      </c>
      <c r="F412" s="193" t="s">
        <v>366</v>
      </c>
      <c r="G412" s="193" t="str">
        <f t="shared" si="6"/>
        <v>≤ 3.35 mm (mịn)</v>
      </c>
      <c r="H412" s="193" t="s">
        <v>671</v>
      </c>
      <c r="I412" s="193" t="s">
        <v>650</v>
      </c>
      <c r="J412" s="193" t="s">
        <v>1261</v>
      </c>
      <c r="K412" s="195" t="s">
        <v>91</v>
      </c>
      <c r="L412" s="195">
        <v>45</v>
      </c>
      <c r="M412" s="195">
        <v>0.4</v>
      </c>
    </row>
    <row r="413" spans="2:13" ht="15" customHeight="1" x14ac:dyDescent="0.35">
      <c r="B413" s="191">
        <v>410</v>
      </c>
      <c r="C413" s="193" t="s">
        <v>1590</v>
      </c>
      <c r="D413" s="193" t="s">
        <v>1591</v>
      </c>
      <c r="E413" s="194">
        <v>1401.5</v>
      </c>
      <c r="F413" s="193" t="s">
        <v>695</v>
      </c>
      <c r="G413" s="193" t="str">
        <f t="shared" si="6"/>
        <v>≤ 0.400 mm (rất mịn)</v>
      </c>
      <c r="H413" s="193" t="s">
        <v>639</v>
      </c>
      <c r="I413" s="193" t="s">
        <v>649</v>
      </c>
      <c r="J413" s="193" t="s">
        <v>1592</v>
      </c>
      <c r="K413" s="195" t="s">
        <v>99</v>
      </c>
      <c r="L413" s="195" t="s">
        <v>716</v>
      </c>
      <c r="M413" s="195">
        <v>1</v>
      </c>
    </row>
    <row r="414" spans="2:13" ht="15" customHeight="1" x14ac:dyDescent="0.35">
      <c r="B414" s="191">
        <v>411</v>
      </c>
      <c r="C414" s="193" t="s">
        <v>1593</v>
      </c>
      <c r="D414" s="193" t="s">
        <v>1594</v>
      </c>
      <c r="E414" s="194">
        <v>320.5</v>
      </c>
      <c r="F414" s="193" t="s">
        <v>318</v>
      </c>
      <c r="G414" s="193" t="str">
        <f t="shared" si="6"/>
        <v>12.7 mm đến 76.2 mm (hạt lớn)</v>
      </c>
      <c r="H414" s="193" t="s">
        <v>881</v>
      </c>
      <c r="I414" s="193" t="s">
        <v>649</v>
      </c>
      <c r="J414" s="193" t="s">
        <v>1595</v>
      </c>
      <c r="K414" s="195" t="s">
        <v>93</v>
      </c>
      <c r="L414" s="195" t="s">
        <v>641</v>
      </c>
      <c r="M414" s="195">
        <v>0.6</v>
      </c>
    </row>
    <row r="415" spans="2:13" ht="15" customHeight="1" x14ac:dyDescent="0.35">
      <c r="B415" s="191">
        <v>412</v>
      </c>
      <c r="C415" s="193" t="s">
        <v>114</v>
      </c>
      <c r="D415" s="193" t="s">
        <v>113</v>
      </c>
      <c r="E415" s="194">
        <v>416.5</v>
      </c>
      <c r="F415" s="193" t="s">
        <v>366</v>
      </c>
      <c r="G415" s="193" t="str">
        <f t="shared" si="6"/>
        <v>≤ 3.35 mm (mịn)</v>
      </c>
      <c r="H415" s="193" t="s">
        <v>671</v>
      </c>
      <c r="I415" s="193" t="s">
        <v>650</v>
      </c>
      <c r="J415" s="193" t="s">
        <v>1462</v>
      </c>
      <c r="K415" s="195" t="s">
        <v>93</v>
      </c>
      <c r="L415" s="195" t="s">
        <v>641</v>
      </c>
      <c r="M415" s="195">
        <v>0.4</v>
      </c>
    </row>
    <row r="416" spans="2:13" ht="15" customHeight="1" x14ac:dyDescent="0.35">
      <c r="B416" s="191">
        <v>413</v>
      </c>
      <c r="C416" s="193" t="s">
        <v>1596</v>
      </c>
      <c r="D416" s="193" t="s">
        <v>1597</v>
      </c>
      <c r="E416" s="194">
        <v>192</v>
      </c>
      <c r="F416" s="193" t="s">
        <v>676</v>
      </c>
      <c r="G416" s="193" t="str">
        <f t="shared" si="6"/>
        <v>Không đều - dạng sợi, xơ, phiến, trụ, miếng,...</v>
      </c>
      <c r="H416" s="193" t="s">
        <v>881</v>
      </c>
      <c r="I416" s="193" t="s">
        <v>649</v>
      </c>
      <c r="J416" s="193" t="s">
        <v>1598</v>
      </c>
      <c r="K416" s="195" t="s">
        <v>93</v>
      </c>
      <c r="L416" s="195" t="s">
        <v>641</v>
      </c>
      <c r="M416" s="195">
        <v>1.5</v>
      </c>
    </row>
    <row r="417" spans="2:13" ht="15" customHeight="1" x14ac:dyDescent="0.35">
      <c r="B417" s="191">
        <v>414</v>
      </c>
      <c r="C417" s="193" t="s">
        <v>1599</v>
      </c>
      <c r="D417" s="193" t="s">
        <v>1600</v>
      </c>
      <c r="E417" s="194">
        <v>1241</v>
      </c>
      <c r="F417" s="193" t="s">
        <v>366</v>
      </c>
      <c r="G417" s="193" t="str">
        <f t="shared" si="6"/>
        <v>≤ 3.35 mm (mịn)</v>
      </c>
      <c r="H417" s="193" t="s">
        <v>671</v>
      </c>
      <c r="I417" s="193" t="s">
        <v>649</v>
      </c>
      <c r="J417" s="193" t="s">
        <v>1261</v>
      </c>
      <c r="K417" s="195" t="s">
        <v>99</v>
      </c>
      <c r="L417" s="195">
        <v>15</v>
      </c>
      <c r="M417" s="195">
        <v>1</v>
      </c>
    </row>
    <row r="418" spans="2:13" ht="15" customHeight="1" x14ac:dyDescent="0.35">
      <c r="B418" s="191">
        <v>415</v>
      </c>
      <c r="C418" s="193" t="s">
        <v>1601</v>
      </c>
      <c r="D418" s="193" t="s">
        <v>1602</v>
      </c>
      <c r="E418" s="194">
        <v>521</v>
      </c>
      <c r="F418" s="193" t="s">
        <v>638</v>
      </c>
      <c r="G418" s="193" t="str">
        <f t="shared" si="6"/>
        <v>≤ 0.149 mm (rất mịn)</v>
      </c>
      <c r="H418" s="193" t="s">
        <v>639</v>
      </c>
      <c r="I418" s="193" t="s">
        <v>649</v>
      </c>
      <c r="J418" s="193" t="s">
        <v>1462</v>
      </c>
      <c r="K418" s="195" t="s">
        <v>93</v>
      </c>
      <c r="L418" s="195" t="s">
        <v>641</v>
      </c>
      <c r="M418" s="195">
        <v>1</v>
      </c>
    </row>
    <row r="419" spans="2:13" ht="15" customHeight="1" x14ac:dyDescent="0.35">
      <c r="B419" s="191">
        <v>416</v>
      </c>
      <c r="C419" s="193" t="s">
        <v>1603</v>
      </c>
      <c r="D419" s="193" t="s">
        <v>1604</v>
      </c>
      <c r="E419" s="194">
        <v>200</v>
      </c>
      <c r="F419" s="193" t="s">
        <v>638</v>
      </c>
      <c r="G419" s="193" t="str">
        <f t="shared" si="6"/>
        <v>≤ 0.149 mm (rất mịn)</v>
      </c>
      <c r="H419" s="193" t="s">
        <v>639</v>
      </c>
      <c r="I419" s="193" t="s">
        <v>649</v>
      </c>
      <c r="J419" s="193" t="s">
        <v>1605</v>
      </c>
      <c r="K419" s="195" t="s">
        <v>93</v>
      </c>
      <c r="L419" s="195" t="s">
        <v>641</v>
      </c>
      <c r="M419" s="195">
        <v>1</v>
      </c>
    </row>
  </sheetData>
  <autoFilter ref="A2:J419" xr:uid="{00000000-0009-0000-0000-000004000000}"/>
  <mergeCells count="1">
    <mergeCell ref="F3:G3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3"/>
  <sheetViews>
    <sheetView zoomScale="75" zoomScaleNormal="75" workbookViewId="0">
      <selection activeCell="A7" sqref="A7"/>
    </sheetView>
  </sheetViews>
  <sheetFormatPr defaultColWidth="8.83203125" defaultRowHeight="17.399999999999999" x14ac:dyDescent="0.3"/>
  <cols>
    <col min="1" max="1" width="7.1640625" style="27" customWidth="1"/>
    <col min="2" max="2" width="20.6640625" style="27" customWidth="1"/>
    <col min="3" max="16384" width="8.83203125" style="27"/>
  </cols>
  <sheetData>
    <row r="1" spans="1:14" x14ac:dyDescent="0.3">
      <c r="B1" s="206"/>
      <c r="C1" s="208" t="s">
        <v>123</v>
      </c>
      <c r="D1" s="208"/>
      <c r="E1" s="208"/>
      <c r="F1" s="208"/>
      <c r="G1" s="208"/>
      <c r="H1" s="208"/>
      <c r="I1" s="208"/>
      <c r="J1" s="208"/>
      <c r="K1" s="209"/>
    </row>
    <row r="2" spans="1:14" x14ac:dyDescent="0.3">
      <c r="B2" s="206"/>
      <c r="C2" s="210"/>
      <c r="D2" s="210"/>
      <c r="E2" s="210"/>
      <c r="F2" s="210"/>
      <c r="G2" s="210"/>
      <c r="H2" s="210"/>
      <c r="I2" s="210"/>
      <c r="J2" s="210"/>
      <c r="K2" s="211"/>
    </row>
    <row r="3" spans="1:14" ht="18" thickBot="1" x14ac:dyDescent="0.35">
      <c r="B3" s="207"/>
      <c r="C3" s="212"/>
      <c r="D3" s="212"/>
      <c r="E3" s="212"/>
      <c r="F3" s="212"/>
      <c r="G3" s="212"/>
      <c r="H3" s="212"/>
      <c r="I3" s="212"/>
      <c r="J3" s="212"/>
      <c r="K3" s="213"/>
    </row>
    <row r="4" spans="1:14" ht="20.100000000000001" customHeight="1" x14ac:dyDescent="0.3">
      <c r="A4" s="27" t="s">
        <v>134</v>
      </c>
      <c r="B4" s="175" t="s">
        <v>135</v>
      </c>
      <c r="C4" s="30"/>
      <c r="D4" s="30"/>
      <c r="E4" s="30"/>
      <c r="F4" s="30"/>
      <c r="G4" s="30"/>
      <c r="H4" s="30"/>
      <c r="I4" s="30"/>
      <c r="J4" s="30"/>
      <c r="K4" s="33"/>
    </row>
    <row r="5" spans="1:14" ht="20.100000000000001" customHeight="1" x14ac:dyDescent="0.3">
      <c r="A5" s="27" t="s">
        <v>124</v>
      </c>
      <c r="B5" s="35" t="s">
        <v>85</v>
      </c>
      <c r="K5" s="36"/>
    </row>
    <row r="6" spans="1:14" ht="20.100000000000001" customHeight="1" x14ac:dyDescent="0.3">
      <c r="A6" s="27" t="s">
        <v>125</v>
      </c>
      <c r="B6" s="35" t="s">
        <v>11</v>
      </c>
      <c r="K6" s="36"/>
    </row>
    <row r="7" spans="1:14" ht="20.100000000000001" customHeight="1" x14ac:dyDescent="0.3">
      <c r="A7" s="27" t="s">
        <v>126</v>
      </c>
      <c r="B7" s="35" t="s">
        <v>117</v>
      </c>
      <c r="K7" s="36"/>
    </row>
    <row r="8" spans="1:14" ht="20.100000000000001" customHeight="1" x14ac:dyDescent="0.3">
      <c r="A8" s="27" t="s">
        <v>127</v>
      </c>
      <c r="B8" s="35" t="s">
        <v>116</v>
      </c>
      <c r="K8" s="36"/>
    </row>
    <row r="9" spans="1:14" ht="20.100000000000001" customHeight="1" x14ac:dyDescent="0.3">
      <c r="A9" s="27" t="s">
        <v>128</v>
      </c>
      <c r="B9" s="39" t="s">
        <v>119</v>
      </c>
      <c r="K9" s="36"/>
      <c r="N9" s="27" t="s">
        <v>473</v>
      </c>
    </row>
    <row r="10" spans="1:14" ht="20.100000000000001" customHeight="1" x14ac:dyDescent="0.3">
      <c r="A10" s="27" t="s">
        <v>129</v>
      </c>
      <c r="B10" s="39" t="s">
        <v>88</v>
      </c>
      <c r="K10" s="36"/>
      <c r="N10" s="27" t="s">
        <v>474</v>
      </c>
    </row>
    <row r="11" spans="1:14" ht="20.100000000000001" customHeight="1" x14ac:dyDescent="0.3">
      <c r="A11" s="27" t="s">
        <v>130</v>
      </c>
      <c r="B11" s="39" t="s">
        <v>118</v>
      </c>
      <c r="K11" s="36"/>
    </row>
    <row r="12" spans="1:14" ht="20.100000000000001" customHeight="1" x14ac:dyDescent="0.3">
      <c r="A12" s="27" t="s">
        <v>131</v>
      </c>
      <c r="B12" s="39" t="s">
        <v>313</v>
      </c>
      <c r="K12" s="36"/>
    </row>
    <row r="13" spans="1:14" ht="20.100000000000001" customHeight="1" x14ac:dyDescent="0.3">
      <c r="B13" s="39"/>
      <c r="K13" s="36"/>
    </row>
    <row r="14" spans="1:14" ht="20.100000000000001" customHeight="1" x14ac:dyDescent="0.3">
      <c r="B14" s="39"/>
      <c r="K14" s="36"/>
    </row>
    <row r="15" spans="1:14" ht="20.100000000000001" customHeight="1" x14ac:dyDescent="0.3">
      <c r="B15" s="39"/>
      <c r="K15" s="36"/>
    </row>
    <row r="16" spans="1:14" ht="20.100000000000001" customHeight="1" x14ac:dyDescent="0.3">
      <c r="B16" s="39"/>
      <c r="K16" s="36"/>
    </row>
    <row r="17" spans="2:11" ht="20.100000000000001" customHeight="1" x14ac:dyDescent="0.3">
      <c r="B17" s="39"/>
      <c r="K17" s="36"/>
    </row>
    <row r="18" spans="2:11" ht="20.100000000000001" customHeight="1" x14ac:dyDescent="0.3">
      <c r="B18" s="39"/>
      <c r="K18" s="36"/>
    </row>
    <row r="19" spans="2:11" ht="20.100000000000001" customHeight="1" x14ac:dyDescent="0.3">
      <c r="B19" s="39"/>
      <c r="K19" s="186"/>
    </row>
    <row r="20" spans="2:11" ht="20.100000000000001" customHeight="1" x14ac:dyDescent="0.3">
      <c r="B20" s="39"/>
      <c r="K20" s="36"/>
    </row>
    <row r="21" spans="2:11" ht="20.100000000000001" customHeight="1" x14ac:dyDescent="0.3">
      <c r="B21" s="39"/>
      <c r="K21" s="36"/>
    </row>
    <row r="22" spans="2:11" ht="20.100000000000001" customHeight="1" x14ac:dyDescent="0.3">
      <c r="B22" s="39"/>
      <c r="E22" s="94"/>
      <c r="F22" s="44"/>
      <c r="G22" s="94"/>
      <c r="H22" s="44"/>
      <c r="I22" s="94"/>
      <c r="J22" s="46"/>
      <c r="K22" s="36"/>
    </row>
    <row r="23" spans="2:11" ht="20.100000000000001" customHeight="1" thickBot="1" x14ac:dyDescent="0.35">
      <c r="B23" s="53"/>
      <c r="C23" s="54"/>
      <c r="D23" s="54"/>
      <c r="E23" s="54"/>
      <c r="F23" s="54"/>
      <c r="G23" s="54"/>
      <c r="H23" s="54"/>
      <c r="I23" s="54"/>
      <c r="J23" s="54"/>
      <c r="K23" s="55"/>
    </row>
  </sheetData>
  <mergeCells count="2">
    <mergeCell ref="B1:B3"/>
    <mergeCell ref="C1:K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0"/>
  <sheetViews>
    <sheetView tabSelected="1" zoomScale="75" zoomScaleNormal="75" workbookViewId="0">
      <selection activeCell="D7" sqref="D7:F8"/>
    </sheetView>
  </sheetViews>
  <sheetFormatPr defaultColWidth="8.83203125" defaultRowHeight="17.399999999999999" x14ac:dyDescent="0.3"/>
  <cols>
    <col min="1" max="1" width="7.1640625" style="27" customWidth="1"/>
    <col min="2" max="2" width="20.6640625" style="27" customWidth="1"/>
    <col min="3" max="13" width="8.83203125" style="27"/>
    <col min="14" max="14" width="15.4140625" style="27" customWidth="1"/>
    <col min="15" max="16384" width="8.83203125" style="27"/>
  </cols>
  <sheetData>
    <row r="1" spans="1:18" x14ac:dyDescent="0.3">
      <c r="B1" s="232"/>
      <c r="C1" s="235" t="s">
        <v>123</v>
      </c>
      <c r="D1" s="208"/>
      <c r="E1" s="208"/>
      <c r="F1" s="208"/>
      <c r="G1" s="208"/>
      <c r="H1" s="208"/>
      <c r="I1" s="208"/>
      <c r="J1" s="208"/>
      <c r="K1" s="209"/>
    </row>
    <row r="2" spans="1:18" x14ac:dyDescent="0.3">
      <c r="B2" s="233"/>
      <c r="C2" s="236"/>
      <c r="D2" s="210"/>
      <c r="E2" s="210"/>
      <c r="F2" s="210"/>
      <c r="G2" s="210"/>
      <c r="H2" s="210"/>
      <c r="I2" s="210"/>
      <c r="J2" s="210"/>
      <c r="K2" s="211"/>
      <c r="L2" s="229" t="s">
        <v>132</v>
      </c>
      <c r="M2" s="229"/>
      <c r="N2" s="229"/>
      <c r="O2" s="229"/>
      <c r="P2" s="229"/>
    </row>
    <row r="3" spans="1:18" ht="18" thickBot="1" x14ac:dyDescent="0.35">
      <c r="B3" s="234"/>
      <c r="C3" s="236"/>
      <c r="D3" s="210"/>
      <c r="E3" s="210"/>
      <c r="F3" s="210"/>
      <c r="G3" s="210"/>
      <c r="H3" s="210"/>
      <c r="I3" s="210"/>
      <c r="J3" s="210"/>
      <c r="K3" s="211"/>
      <c r="L3" s="229"/>
      <c r="M3" s="229"/>
      <c r="N3" s="229"/>
      <c r="O3" s="229"/>
      <c r="P3" s="229"/>
    </row>
    <row r="4" spans="1:18" ht="20.100000000000001" customHeight="1" thickBot="1" x14ac:dyDescent="0.5">
      <c r="A4" s="27" t="s">
        <v>134</v>
      </c>
      <c r="B4" s="168" t="s">
        <v>135</v>
      </c>
      <c r="C4" s="169"/>
      <c r="D4" s="31"/>
      <c r="E4" s="238"/>
      <c r="F4" s="238"/>
      <c r="G4" s="32"/>
      <c r="H4" s="238"/>
      <c r="I4" s="238"/>
      <c r="J4" s="30"/>
      <c r="K4" s="33"/>
    </row>
    <row r="5" spans="1:18" ht="20.100000000000001" customHeight="1" x14ac:dyDescent="0.3">
      <c r="A5" s="27" t="s">
        <v>124</v>
      </c>
      <c r="B5" s="170" t="s">
        <v>85</v>
      </c>
      <c r="C5" s="157"/>
      <c r="K5" s="36"/>
    </row>
    <row r="6" spans="1:18" ht="20.100000000000001" customHeight="1" x14ac:dyDescent="0.3">
      <c r="A6" s="27" t="s">
        <v>125</v>
      </c>
      <c r="B6" s="157" t="s">
        <v>11</v>
      </c>
      <c r="C6" s="157"/>
      <c r="D6" s="217" t="s">
        <v>85</v>
      </c>
      <c r="E6" s="217"/>
      <c r="F6" s="217"/>
      <c r="G6" s="145" t="s">
        <v>0</v>
      </c>
      <c r="H6" s="237" t="s">
        <v>478</v>
      </c>
      <c r="I6" s="237"/>
      <c r="J6" s="237"/>
      <c r="K6" s="36"/>
      <c r="M6" s="27" t="s">
        <v>606</v>
      </c>
    </row>
    <row r="7" spans="1:18" ht="20.100000000000001" customHeight="1" x14ac:dyDescent="0.3">
      <c r="A7" s="27" t="s">
        <v>126</v>
      </c>
      <c r="B7" s="157" t="s">
        <v>117</v>
      </c>
      <c r="C7" s="157"/>
      <c r="D7" s="239" t="s">
        <v>3</v>
      </c>
      <c r="E7" s="239"/>
      <c r="F7" s="239"/>
      <c r="G7" s="68" t="s">
        <v>168</v>
      </c>
      <c r="H7" s="218" t="s">
        <v>166</v>
      </c>
      <c r="I7" s="218"/>
      <c r="J7" s="218"/>
      <c r="K7" s="36"/>
      <c r="L7" s="231"/>
      <c r="M7" s="230" t="s">
        <v>183</v>
      </c>
      <c r="N7" s="230"/>
      <c r="O7" s="230"/>
      <c r="P7" s="230"/>
    </row>
    <row r="8" spans="1:18" ht="20.100000000000001" customHeight="1" x14ac:dyDescent="0.3">
      <c r="A8" s="27" t="s">
        <v>127</v>
      </c>
      <c r="B8" s="157" t="s">
        <v>116</v>
      </c>
      <c r="C8" s="157"/>
      <c r="D8" s="239"/>
      <c r="E8" s="239"/>
      <c r="F8" s="239"/>
      <c r="G8" s="68" t="s">
        <v>5</v>
      </c>
      <c r="H8" s="218" t="s">
        <v>167</v>
      </c>
      <c r="I8" s="218"/>
      <c r="J8" s="218"/>
      <c r="K8" s="36"/>
      <c r="L8" s="231"/>
      <c r="M8" s="230"/>
      <c r="N8" s="230"/>
      <c r="O8" s="230"/>
      <c r="P8" s="230"/>
    </row>
    <row r="9" spans="1:18" ht="20.100000000000001" customHeight="1" x14ac:dyDescent="0.3">
      <c r="A9" s="27" t="s">
        <v>128</v>
      </c>
      <c r="B9" s="157" t="s">
        <v>119</v>
      </c>
      <c r="C9" s="157"/>
      <c r="D9" s="217" t="s">
        <v>20</v>
      </c>
      <c r="E9" s="217"/>
      <c r="F9" s="217"/>
      <c r="G9" s="145"/>
      <c r="H9" s="218" t="s">
        <v>604</v>
      </c>
      <c r="I9" s="218"/>
      <c r="J9" s="218"/>
      <c r="K9" s="36"/>
      <c r="L9" s="171"/>
      <c r="M9" s="27" t="s">
        <v>184</v>
      </c>
      <c r="N9" s="171"/>
      <c r="O9" s="171"/>
      <c r="P9" s="171"/>
    </row>
    <row r="10" spans="1:18" ht="20.100000000000001" customHeight="1" x14ac:dyDescent="0.3">
      <c r="A10" s="27" t="s">
        <v>129</v>
      </c>
      <c r="B10" s="157" t="s">
        <v>88</v>
      </c>
      <c r="C10" s="157"/>
      <c r="D10" s="217" t="s">
        <v>607</v>
      </c>
      <c r="E10" s="217"/>
      <c r="F10" s="217"/>
      <c r="G10" s="145" t="s">
        <v>12</v>
      </c>
      <c r="H10" s="218" t="s">
        <v>17</v>
      </c>
      <c r="I10" s="218"/>
      <c r="J10" s="218"/>
      <c r="K10" s="36"/>
      <c r="L10" s="171"/>
      <c r="M10" s="27" t="s">
        <v>184</v>
      </c>
      <c r="N10" s="171"/>
      <c r="O10" s="171"/>
      <c r="P10" s="171"/>
    </row>
    <row r="11" spans="1:18" ht="20.100000000000001" customHeight="1" x14ac:dyDescent="0.3">
      <c r="A11" s="27" t="s">
        <v>130</v>
      </c>
      <c r="B11" s="157" t="s">
        <v>118</v>
      </c>
      <c r="C11" s="157"/>
      <c r="D11" s="217" t="s">
        <v>133</v>
      </c>
      <c r="E11" s="217"/>
      <c r="F11" s="217"/>
      <c r="G11" s="145"/>
      <c r="H11" s="218" t="s">
        <v>608</v>
      </c>
      <c r="I11" s="218"/>
      <c r="J11" s="218"/>
      <c r="K11" s="36"/>
      <c r="M11" s="27" t="s">
        <v>184</v>
      </c>
    </row>
    <row r="12" spans="1:18" ht="20.100000000000001" customHeight="1" x14ac:dyDescent="0.3">
      <c r="A12" s="27" t="s">
        <v>131</v>
      </c>
      <c r="B12" s="39" t="s">
        <v>313</v>
      </c>
      <c r="C12" s="157"/>
      <c r="D12" s="217" t="s">
        <v>601</v>
      </c>
      <c r="E12" s="217"/>
      <c r="F12" s="217"/>
      <c r="G12" s="145"/>
      <c r="H12" s="218" t="s">
        <v>609</v>
      </c>
      <c r="I12" s="218"/>
      <c r="J12" s="218"/>
      <c r="K12" s="36"/>
      <c r="M12" s="27" t="s">
        <v>605</v>
      </c>
    </row>
    <row r="13" spans="1:18" ht="20.100000000000001" customHeight="1" x14ac:dyDescent="0.3">
      <c r="B13" s="157"/>
      <c r="C13" s="157"/>
      <c r="D13" s="217" t="s">
        <v>602</v>
      </c>
      <c r="E13" s="217"/>
      <c r="F13" s="217"/>
      <c r="G13" s="145"/>
      <c r="H13" s="218" t="s">
        <v>610</v>
      </c>
      <c r="I13" s="218"/>
      <c r="J13" s="218"/>
      <c r="K13" s="36"/>
      <c r="M13" s="27" t="s">
        <v>605</v>
      </c>
    </row>
    <row r="14" spans="1:18" ht="20.100000000000001" customHeight="1" thickBot="1" x14ac:dyDescent="0.35">
      <c r="B14" s="157"/>
      <c r="C14" s="157"/>
      <c r="D14" s="217" t="s">
        <v>603</v>
      </c>
      <c r="E14" s="217"/>
      <c r="F14" s="217"/>
      <c r="G14" s="105"/>
      <c r="H14" s="218" t="s">
        <v>611</v>
      </c>
      <c r="I14" s="218"/>
      <c r="J14" s="218"/>
      <c r="K14" s="36"/>
      <c r="M14" s="27" t="s">
        <v>605</v>
      </c>
    </row>
    <row r="15" spans="1:18" ht="20.100000000000001" customHeight="1" x14ac:dyDescent="0.3">
      <c r="B15" s="157"/>
      <c r="C15" s="157"/>
      <c r="D15" s="217" t="s">
        <v>616</v>
      </c>
      <c r="E15" s="217"/>
      <c r="F15" s="217"/>
      <c r="G15" s="105"/>
      <c r="H15" s="218" t="s">
        <v>624</v>
      </c>
      <c r="I15" s="218"/>
      <c r="J15" s="218"/>
      <c r="K15" s="36"/>
      <c r="M15" s="219" t="s">
        <v>205</v>
      </c>
      <c r="N15" s="220"/>
      <c r="O15" s="220"/>
      <c r="P15" s="220"/>
      <c r="Q15" s="220"/>
      <c r="R15" s="221"/>
    </row>
    <row r="16" spans="1:18" ht="20.100000000000001" customHeight="1" x14ac:dyDescent="0.3">
      <c r="B16" s="157"/>
      <c r="C16" s="157"/>
      <c r="K16" s="36"/>
      <c r="M16" s="222" t="s">
        <v>171</v>
      </c>
      <c r="N16" s="225" t="s">
        <v>170</v>
      </c>
      <c r="O16" s="226"/>
      <c r="P16" s="226"/>
      <c r="Q16" s="226"/>
      <c r="R16" s="227"/>
    </row>
    <row r="17" spans="2:18" ht="20.100000000000001" customHeight="1" x14ac:dyDescent="0.3">
      <c r="B17" s="157"/>
      <c r="C17" s="157"/>
      <c r="K17" s="36"/>
      <c r="M17" s="223"/>
      <c r="N17" s="68"/>
      <c r="O17" s="225" t="s">
        <v>166</v>
      </c>
      <c r="P17" s="228"/>
      <c r="Q17" s="225" t="s">
        <v>167</v>
      </c>
      <c r="R17" s="227"/>
    </row>
    <row r="18" spans="2:18" ht="20.100000000000001" customHeight="1" x14ac:dyDescent="0.3">
      <c r="B18" s="157"/>
      <c r="C18" s="157"/>
      <c r="K18" s="36"/>
      <c r="M18" s="223"/>
      <c r="N18" s="68" t="s">
        <v>166</v>
      </c>
      <c r="O18" s="225"/>
      <c r="P18" s="228"/>
      <c r="Q18" s="225" t="s">
        <v>172</v>
      </c>
      <c r="R18" s="227"/>
    </row>
    <row r="19" spans="2:18" ht="20.100000000000001" customHeight="1" x14ac:dyDescent="0.3">
      <c r="B19" s="157"/>
      <c r="C19" s="157"/>
      <c r="K19" s="186"/>
      <c r="M19" s="223"/>
      <c r="N19" s="68" t="s">
        <v>167</v>
      </c>
      <c r="O19" s="225" t="s">
        <v>173</v>
      </c>
      <c r="P19" s="228"/>
      <c r="Q19" s="225"/>
      <c r="R19" s="227"/>
    </row>
    <row r="20" spans="2:18" ht="20.100000000000001" customHeight="1" x14ac:dyDescent="0.3">
      <c r="B20" s="157"/>
      <c r="C20" s="157"/>
      <c r="K20" s="36"/>
      <c r="M20" s="223"/>
      <c r="N20" s="68"/>
      <c r="O20" s="162"/>
      <c r="P20" s="68"/>
      <c r="Q20" s="68"/>
      <c r="R20" s="69"/>
    </row>
    <row r="21" spans="2:18" ht="20.100000000000001" customHeight="1" thickBot="1" x14ac:dyDescent="0.35">
      <c r="B21" s="157"/>
      <c r="C21" s="157"/>
      <c r="K21" s="36"/>
      <c r="M21" s="224"/>
      <c r="N21" s="172"/>
      <c r="O21" s="166"/>
      <c r="P21" s="172"/>
      <c r="Q21" s="172"/>
      <c r="R21" s="173"/>
    </row>
    <row r="22" spans="2:18" ht="20.100000000000001" customHeight="1" x14ac:dyDescent="0.3">
      <c r="B22" s="157"/>
      <c r="C22" s="157"/>
      <c r="E22" s="93" t="s">
        <v>120</v>
      </c>
      <c r="F22" s="44"/>
      <c r="G22" s="94"/>
      <c r="H22" s="44"/>
      <c r="I22" s="93" t="s">
        <v>122</v>
      </c>
      <c r="J22" s="46"/>
      <c r="K22" s="36"/>
    </row>
    <row r="23" spans="2:18" ht="20.100000000000001" customHeight="1" thickBot="1" x14ac:dyDescent="0.35">
      <c r="B23" s="174"/>
      <c r="C23" s="174"/>
      <c r="D23" s="54"/>
      <c r="E23" s="54"/>
      <c r="F23" s="54"/>
      <c r="G23" s="54"/>
      <c r="H23" s="54"/>
      <c r="I23" s="54"/>
      <c r="J23" s="54"/>
      <c r="K23" s="55"/>
    </row>
    <row r="26" spans="2:18" x14ac:dyDescent="0.3">
      <c r="N26" s="27" t="s">
        <v>225</v>
      </c>
    </row>
    <row r="29" spans="2:18" x14ac:dyDescent="0.3">
      <c r="N29" s="215" t="s">
        <v>150</v>
      </c>
      <c r="O29" s="215"/>
      <c r="P29" s="215"/>
    </row>
    <row r="30" spans="2:18" x14ac:dyDescent="0.3">
      <c r="N30" s="188" t="s">
        <v>145</v>
      </c>
      <c r="O30" s="188" t="s">
        <v>618</v>
      </c>
      <c r="P30" s="184" t="s">
        <v>191</v>
      </c>
    </row>
    <row r="31" spans="2:18" x14ac:dyDescent="0.3">
      <c r="N31" s="185" t="s">
        <v>151</v>
      </c>
      <c r="O31" s="185">
        <v>1</v>
      </c>
      <c r="P31" s="185" t="s">
        <v>152</v>
      </c>
    </row>
    <row r="32" spans="2:18" x14ac:dyDescent="0.3">
      <c r="N32" s="185" t="s">
        <v>153</v>
      </c>
      <c r="O32" s="214">
        <v>2</v>
      </c>
      <c r="P32" s="214" t="s">
        <v>72</v>
      </c>
    </row>
    <row r="33" spans="14:16" x14ac:dyDescent="0.3">
      <c r="N33" s="185" t="s">
        <v>154</v>
      </c>
      <c r="O33" s="214"/>
      <c r="P33" s="214"/>
    </row>
    <row r="34" spans="14:16" x14ac:dyDescent="0.3">
      <c r="N34" s="185" t="s">
        <v>155</v>
      </c>
      <c r="O34" s="214"/>
      <c r="P34" s="214"/>
    </row>
    <row r="35" spans="14:16" ht="18.75" customHeight="1" x14ac:dyDescent="0.3">
      <c r="N35" s="185" t="s">
        <v>619</v>
      </c>
      <c r="O35" s="216">
        <v>4.4000000000000004</v>
      </c>
      <c r="P35" s="216" t="s">
        <v>99</v>
      </c>
    </row>
    <row r="36" spans="14:16" x14ac:dyDescent="0.3">
      <c r="N36" s="185" t="s">
        <v>620</v>
      </c>
      <c r="O36" s="216"/>
      <c r="P36" s="216"/>
    </row>
    <row r="37" spans="14:16" x14ac:dyDescent="0.3">
      <c r="N37" s="185" t="s">
        <v>621</v>
      </c>
      <c r="O37" s="216"/>
      <c r="P37" s="216"/>
    </row>
    <row r="38" spans="14:16" x14ac:dyDescent="0.3">
      <c r="N38" s="185" t="s">
        <v>156</v>
      </c>
      <c r="O38" s="216"/>
      <c r="P38" s="216"/>
    </row>
    <row r="40" spans="14:16" x14ac:dyDescent="0.3">
      <c r="N40" s="27" t="s">
        <v>622</v>
      </c>
    </row>
  </sheetData>
  <mergeCells count="40">
    <mergeCell ref="D11:F11"/>
    <mergeCell ref="B1:B3"/>
    <mergeCell ref="C1:K3"/>
    <mergeCell ref="D6:F6"/>
    <mergeCell ref="H10:J10"/>
    <mergeCell ref="H6:J6"/>
    <mergeCell ref="H9:J9"/>
    <mergeCell ref="H11:J11"/>
    <mergeCell ref="E4:F4"/>
    <mergeCell ref="H4:I4"/>
    <mergeCell ref="D7:F8"/>
    <mergeCell ref="H7:J7"/>
    <mergeCell ref="H8:J8"/>
    <mergeCell ref="L2:P3"/>
    <mergeCell ref="M7:P8"/>
    <mergeCell ref="L7:L8"/>
    <mergeCell ref="D9:F9"/>
    <mergeCell ref="D10:F10"/>
    <mergeCell ref="D12:F12"/>
    <mergeCell ref="H12:J12"/>
    <mergeCell ref="D13:F13"/>
    <mergeCell ref="H13:J13"/>
    <mergeCell ref="D14:F14"/>
    <mergeCell ref="H14:J14"/>
    <mergeCell ref="P32:P34"/>
    <mergeCell ref="N29:P29"/>
    <mergeCell ref="O35:O38"/>
    <mergeCell ref="P35:P38"/>
    <mergeCell ref="D15:F15"/>
    <mergeCell ref="H15:J15"/>
    <mergeCell ref="O32:O34"/>
    <mergeCell ref="M15:R15"/>
    <mergeCell ref="M16:M21"/>
    <mergeCell ref="N16:R16"/>
    <mergeCell ref="O17:P17"/>
    <mergeCell ref="Q17:R17"/>
    <mergeCell ref="O18:P18"/>
    <mergeCell ref="O19:P19"/>
    <mergeCell ref="Q18:R18"/>
    <mergeCell ref="Q19:R1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0"/>
  <sheetViews>
    <sheetView zoomScale="75" zoomScaleNormal="75" workbookViewId="0">
      <selection activeCell="N47" sqref="N47"/>
    </sheetView>
  </sheetViews>
  <sheetFormatPr defaultColWidth="8.83203125" defaultRowHeight="17.399999999999999" x14ac:dyDescent="0.3"/>
  <cols>
    <col min="1" max="1" width="7.1640625" style="27" customWidth="1"/>
    <col min="2" max="2" width="20.6640625" style="27" customWidth="1"/>
    <col min="3" max="15" width="8.83203125" style="27"/>
    <col min="16" max="16" width="4.83203125" style="27" customWidth="1"/>
    <col min="17" max="17" width="8.83203125" style="27"/>
    <col min="18" max="18" width="12.33203125" style="27" customWidth="1"/>
    <col min="19" max="19" width="13" style="27" customWidth="1"/>
    <col min="20" max="21" width="14.33203125" style="27" customWidth="1"/>
    <col min="22" max="16384" width="8.83203125" style="27"/>
  </cols>
  <sheetData>
    <row r="1" spans="1:21" ht="18.75" customHeight="1" x14ac:dyDescent="0.3">
      <c r="B1" s="232"/>
      <c r="C1" s="208" t="s">
        <v>123</v>
      </c>
      <c r="D1" s="208"/>
      <c r="E1" s="208"/>
      <c r="F1" s="208"/>
      <c r="G1" s="208"/>
      <c r="H1" s="208"/>
      <c r="I1" s="208"/>
      <c r="J1" s="208"/>
      <c r="K1" s="209"/>
    </row>
    <row r="2" spans="1:21" x14ac:dyDescent="0.3">
      <c r="B2" s="233"/>
      <c r="C2" s="210"/>
      <c r="D2" s="210"/>
      <c r="E2" s="210"/>
      <c r="F2" s="210"/>
      <c r="G2" s="210"/>
      <c r="H2" s="210"/>
      <c r="I2" s="210"/>
      <c r="J2" s="210"/>
      <c r="K2" s="211"/>
    </row>
    <row r="3" spans="1:21" ht="18" thickBot="1" x14ac:dyDescent="0.35">
      <c r="B3" s="234"/>
      <c r="C3" s="212"/>
      <c r="D3" s="212"/>
      <c r="E3" s="212"/>
      <c r="F3" s="212"/>
      <c r="G3" s="212"/>
      <c r="H3" s="212"/>
      <c r="I3" s="212"/>
      <c r="J3" s="212"/>
      <c r="K3" s="213"/>
    </row>
    <row r="4" spans="1:21" ht="20.100000000000001" customHeight="1" thickBot="1" x14ac:dyDescent="0.5">
      <c r="A4" s="27" t="s">
        <v>134</v>
      </c>
      <c r="B4" s="29" t="s">
        <v>135</v>
      </c>
      <c r="C4" s="30"/>
      <c r="D4" s="31"/>
      <c r="E4" s="238"/>
      <c r="F4" s="238"/>
      <c r="G4" s="32"/>
      <c r="H4" s="238"/>
      <c r="I4" s="238"/>
      <c r="J4" s="30"/>
      <c r="K4" s="33"/>
    </row>
    <row r="5" spans="1:21" ht="20.100000000000001" customHeight="1" thickBot="1" x14ac:dyDescent="0.35">
      <c r="A5" s="27" t="s">
        <v>124</v>
      </c>
      <c r="B5" s="144" t="s">
        <v>85</v>
      </c>
      <c r="K5" s="36"/>
    </row>
    <row r="6" spans="1:21" ht="20.100000000000001" customHeight="1" x14ac:dyDescent="0.3">
      <c r="A6" s="27" t="s">
        <v>125</v>
      </c>
      <c r="B6" s="146" t="s">
        <v>11</v>
      </c>
      <c r="D6" s="217" t="s">
        <v>47</v>
      </c>
      <c r="E6" s="217"/>
      <c r="F6" s="217"/>
      <c r="G6" s="145" t="s">
        <v>0</v>
      </c>
      <c r="H6" s="237" t="s">
        <v>478</v>
      </c>
      <c r="I6" s="237"/>
      <c r="J6" s="237"/>
      <c r="K6" s="36"/>
      <c r="M6" s="27" t="s">
        <v>137</v>
      </c>
      <c r="P6" s="219" t="s">
        <v>179</v>
      </c>
      <c r="Q6" s="220"/>
      <c r="R6" s="220"/>
      <c r="S6" s="220"/>
      <c r="T6" s="220"/>
      <c r="U6" s="221"/>
    </row>
    <row r="7" spans="1:21" ht="20.100000000000001" customHeight="1" x14ac:dyDescent="0.3">
      <c r="A7" s="27" t="s">
        <v>126</v>
      </c>
      <c r="B7" s="39" t="s">
        <v>117</v>
      </c>
      <c r="D7" s="239" t="s">
        <v>158</v>
      </c>
      <c r="E7" s="239"/>
      <c r="F7" s="239"/>
      <c r="G7" s="145" t="s">
        <v>1</v>
      </c>
      <c r="H7" s="218" t="s">
        <v>162</v>
      </c>
      <c r="I7" s="218"/>
      <c r="J7" s="218"/>
      <c r="K7" s="36"/>
      <c r="L7" s="252" t="s">
        <v>169</v>
      </c>
      <c r="M7" s="229"/>
      <c r="N7" s="229"/>
      <c r="O7" s="109"/>
      <c r="P7" s="246" t="s">
        <v>171</v>
      </c>
      <c r="Q7" s="249" t="s">
        <v>170</v>
      </c>
      <c r="R7" s="250"/>
      <c r="S7" s="250"/>
      <c r="T7" s="250"/>
      <c r="U7" s="251"/>
    </row>
    <row r="8" spans="1:21" ht="20.100000000000001" customHeight="1" x14ac:dyDescent="0.3">
      <c r="A8" s="27" t="s">
        <v>127</v>
      </c>
      <c r="B8" s="39" t="s">
        <v>116</v>
      </c>
      <c r="D8" s="239"/>
      <c r="E8" s="239"/>
      <c r="F8" s="239"/>
      <c r="G8" s="145" t="s">
        <v>2</v>
      </c>
      <c r="H8" s="218" t="s">
        <v>163</v>
      </c>
      <c r="I8" s="218"/>
      <c r="J8" s="218"/>
      <c r="K8" s="36"/>
      <c r="L8" s="252"/>
      <c r="M8" s="229"/>
      <c r="N8" s="229"/>
      <c r="O8" s="109"/>
      <c r="P8" s="247"/>
      <c r="Q8" s="161"/>
      <c r="R8" s="66" t="s">
        <v>162</v>
      </c>
      <c r="S8" s="66" t="s">
        <v>163</v>
      </c>
      <c r="T8" s="66" t="s">
        <v>164</v>
      </c>
      <c r="U8" s="67" t="s">
        <v>165</v>
      </c>
    </row>
    <row r="9" spans="1:21" ht="20.100000000000001" customHeight="1" x14ac:dyDescent="0.3">
      <c r="A9" s="27" t="s">
        <v>128</v>
      </c>
      <c r="B9" s="39" t="s">
        <v>119</v>
      </c>
      <c r="D9" s="239" t="s">
        <v>159</v>
      </c>
      <c r="E9" s="239"/>
      <c r="F9" s="239"/>
      <c r="G9" s="145" t="s">
        <v>9</v>
      </c>
      <c r="H9" s="218" t="s">
        <v>164</v>
      </c>
      <c r="I9" s="218"/>
      <c r="J9" s="218"/>
      <c r="K9" s="36"/>
      <c r="L9" s="252"/>
      <c r="M9" s="229"/>
      <c r="N9" s="229"/>
      <c r="O9" s="109"/>
      <c r="P9" s="247"/>
      <c r="Q9" s="66" t="s">
        <v>162</v>
      </c>
      <c r="R9" s="162"/>
      <c r="S9" s="162" t="s">
        <v>546</v>
      </c>
      <c r="T9" s="163" t="s">
        <v>174</v>
      </c>
      <c r="U9" s="164" t="s">
        <v>547</v>
      </c>
    </row>
    <row r="10" spans="1:21" ht="20.100000000000001" customHeight="1" x14ac:dyDescent="0.3">
      <c r="A10" s="27" t="s">
        <v>129</v>
      </c>
      <c r="B10" s="39" t="s">
        <v>88</v>
      </c>
      <c r="D10" s="239"/>
      <c r="E10" s="239"/>
      <c r="F10" s="239"/>
      <c r="G10" s="145" t="s">
        <v>10</v>
      </c>
      <c r="H10" s="218" t="s">
        <v>165</v>
      </c>
      <c r="I10" s="218"/>
      <c r="J10" s="218"/>
      <c r="K10" s="36"/>
      <c r="L10" s="252"/>
      <c r="M10" s="229"/>
      <c r="N10" s="229"/>
      <c r="O10" s="109"/>
      <c r="P10" s="247"/>
      <c r="Q10" s="66" t="s">
        <v>163</v>
      </c>
      <c r="R10" s="162" t="s">
        <v>548</v>
      </c>
      <c r="S10" s="162"/>
      <c r="T10" s="162" t="s">
        <v>548</v>
      </c>
      <c r="U10" s="164" t="s">
        <v>548</v>
      </c>
    </row>
    <row r="11" spans="1:21" ht="20.100000000000001" customHeight="1" x14ac:dyDescent="0.3">
      <c r="A11" s="27" t="s">
        <v>130</v>
      </c>
      <c r="B11" s="39" t="s">
        <v>118</v>
      </c>
      <c r="D11" s="239" t="s">
        <v>186</v>
      </c>
      <c r="E11" s="239"/>
      <c r="F11" s="239"/>
      <c r="G11" s="68" t="s">
        <v>12</v>
      </c>
      <c r="H11" s="237" t="s">
        <v>17</v>
      </c>
      <c r="I11" s="237"/>
      <c r="J11" s="237"/>
      <c r="K11" s="36"/>
      <c r="M11" s="43" t="s">
        <v>177</v>
      </c>
      <c r="N11" s="37"/>
      <c r="O11" s="37"/>
      <c r="P11" s="247"/>
      <c r="Q11" s="66" t="s">
        <v>164</v>
      </c>
      <c r="R11" s="162" t="s">
        <v>549</v>
      </c>
      <c r="S11" s="162" t="s">
        <v>549</v>
      </c>
      <c r="T11" s="162"/>
      <c r="U11" s="164" t="s">
        <v>550</v>
      </c>
    </row>
    <row r="12" spans="1:21" ht="20.100000000000001" customHeight="1" thickBot="1" x14ac:dyDescent="0.35">
      <c r="A12" s="27" t="s">
        <v>131</v>
      </c>
      <c r="B12" s="39" t="s">
        <v>313</v>
      </c>
      <c r="D12" s="217" t="s">
        <v>7</v>
      </c>
      <c r="E12" s="217"/>
      <c r="F12" s="217"/>
      <c r="G12" s="68" t="s">
        <v>8</v>
      </c>
      <c r="H12" s="240" t="s">
        <v>180</v>
      </c>
      <c r="I12" s="241"/>
      <c r="J12" s="242"/>
      <c r="K12" s="36"/>
      <c r="M12" s="43" t="s">
        <v>136</v>
      </c>
      <c r="N12" s="109"/>
      <c r="O12" s="109"/>
      <c r="P12" s="248"/>
      <c r="Q12" s="165" t="s">
        <v>165</v>
      </c>
      <c r="R12" s="166" t="s">
        <v>551</v>
      </c>
      <c r="S12" s="166" t="s">
        <v>551</v>
      </c>
      <c r="T12" s="166" t="s">
        <v>552</v>
      </c>
      <c r="U12" s="167"/>
    </row>
    <row r="13" spans="1:21" ht="20.100000000000001" customHeight="1" x14ac:dyDescent="0.3">
      <c r="B13" s="39"/>
      <c r="D13" s="243" t="s">
        <v>185</v>
      </c>
      <c r="E13" s="244"/>
      <c r="F13" s="245"/>
      <c r="G13" s="68" t="s">
        <v>12</v>
      </c>
      <c r="H13" s="240" t="s">
        <v>181</v>
      </c>
      <c r="I13" s="241"/>
      <c r="J13" s="242"/>
      <c r="K13" s="36"/>
      <c r="M13" s="43" t="s">
        <v>187</v>
      </c>
    </row>
    <row r="14" spans="1:21" ht="20.100000000000001" customHeight="1" x14ac:dyDescent="0.3">
      <c r="B14" s="39"/>
      <c r="D14" s="239" t="s">
        <v>81</v>
      </c>
      <c r="E14" s="239"/>
      <c r="F14" s="239"/>
      <c r="G14" s="145" t="s">
        <v>70</v>
      </c>
      <c r="H14" s="240" t="s">
        <v>182</v>
      </c>
      <c r="I14" s="241"/>
      <c r="J14" s="242"/>
      <c r="K14" s="36"/>
      <c r="M14" s="43" t="s">
        <v>136</v>
      </c>
    </row>
    <row r="15" spans="1:21" ht="20.100000000000001" customHeight="1" x14ac:dyDescent="0.3">
      <c r="B15" s="39"/>
      <c r="D15" s="239" t="s">
        <v>82</v>
      </c>
      <c r="E15" s="239"/>
      <c r="F15" s="239"/>
      <c r="G15" s="145" t="s">
        <v>70</v>
      </c>
      <c r="H15" s="240" t="s">
        <v>188</v>
      </c>
      <c r="I15" s="241"/>
      <c r="J15" s="242"/>
      <c r="K15" s="36"/>
      <c r="M15" s="43" t="s">
        <v>136</v>
      </c>
    </row>
    <row r="16" spans="1:21" ht="20.100000000000001" customHeight="1" x14ac:dyDescent="0.3">
      <c r="B16" s="39"/>
      <c r="D16" s="239" t="s">
        <v>83</v>
      </c>
      <c r="E16" s="239"/>
      <c r="F16" s="239"/>
      <c r="G16" s="145" t="s">
        <v>70</v>
      </c>
      <c r="H16" s="240" t="s">
        <v>189</v>
      </c>
      <c r="I16" s="241"/>
      <c r="J16" s="242"/>
      <c r="K16" s="36"/>
      <c r="M16" s="43" t="s">
        <v>136</v>
      </c>
    </row>
    <row r="17" spans="2:19" ht="20.100000000000001" customHeight="1" x14ac:dyDescent="0.3">
      <c r="B17" s="39"/>
      <c r="D17" s="239" t="s">
        <v>14</v>
      </c>
      <c r="E17" s="239"/>
      <c r="F17" s="239"/>
      <c r="G17" s="145" t="s">
        <v>16</v>
      </c>
      <c r="H17" s="256" t="s">
        <v>192</v>
      </c>
      <c r="I17" s="257"/>
      <c r="J17" s="258"/>
      <c r="K17" s="36"/>
      <c r="M17" s="27" t="s">
        <v>193</v>
      </c>
    </row>
    <row r="18" spans="2:19" ht="20.100000000000001" customHeight="1" x14ac:dyDescent="0.3">
      <c r="B18" s="39"/>
      <c r="K18" s="36"/>
    </row>
    <row r="19" spans="2:19" ht="20.100000000000001" customHeight="1" x14ac:dyDescent="0.3">
      <c r="B19" s="39"/>
      <c r="K19" s="186"/>
    </row>
    <row r="20" spans="2:19" ht="20.100000000000001" customHeight="1" x14ac:dyDescent="0.3">
      <c r="B20" s="39"/>
      <c r="K20" s="36"/>
    </row>
    <row r="21" spans="2:19" ht="20.100000000000001" customHeight="1" x14ac:dyDescent="0.3">
      <c r="B21" s="39"/>
      <c r="K21" s="36"/>
    </row>
    <row r="22" spans="2:19" ht="20.100000000000001" customHeight="1" x14ac:dyDescent="0.3">
      <c r="B22" s="39"/>
      <c r="E22" s="93" t="s">
        <v>120</v>
      </c>
      <c r="F22" s="44"/>
      <c r="G22" s="94"/>
      <c r="H22" s="44"/>
      <c r="I22" s="93" t="s">
        <v>122</v>
      </c>
      <c r="J22" s="46"/>
      <c r="K22" s="36"/>
      <c r="P22" s="259" t="s">
        <v>191</v>
      </c>
      <c r="Q22" s="259"/>
      <c r="R22" s="259" t="s">
        <v>190</v>
      </c>
      <c r="S22" s="259"/>
    </row>
    <row r="23" spans="2:19" ht="20.100000000000001" customHeight="1" thickBot="1" x14ac:dyDescent="0.35">
      <c r="B23" s="53"/>
      <c r="C23" s="54"/>
      <c r="D23" s="54"/>
      <c r="E23" s="54"/>
      <c r="F23" s="54"/>
      <c r="G23" s="54"/>
      <c r="H23" s="54"/>
      <c r="I23" s="54"/>
      <c r="J23" s="54"/>
      <c r="K23" s="55"/>
      <c r="P23" s="254" t="s">
        <v>180</v>
      </c>
      <c r="Q23" s="254"/>
      <c r="R23" s="254" t="s">
        <v>208</v>
      </c>
      <c r="S23" s="254"/>
    </row>
    <row r="24" spans="2:19" x14ac:dyDescent="0.3">
      <c r="P24" s="254" t="s">
        <v>181</v>
      </c>
      <c r="Q24" s="254"/>
      <c r="R24" s="255" t="s">
        <v>553</v>
      </c>
      <c r="S24" s="255"/>
    </row>
    <row r="25" spans="2:19" x14ac:dyDescent="0.3">
      <c r="P25" s="254"/>
      <c r="Q25" s="254"/>
      <c r="R25" s="255"/>
      <c r="S25" s="255"/>
    </row>
    <row r="26" spans="2:19" ht="19.5" customHeight="1" x14ac:dyDescent="0.3">
      <c r="P26" s="254" t="s">
        <v>192</v>
      </c>
      <c r="Q26" s="254"/>
      <c r="R26" s="253" t="s">
        <v>554</v>
      </c>
      <c r="S26" s="253"/>
    </row>
    <row r="27" spans="2:19" ht="19.5" customHeight="1" x14ac:dyDescent="0.3">
      <c r="P27" s="254"/>
      <c r="Q27" s="254"/>
      <c r="R27" s="253"/>
      <c r="S27" s="253"/>
    </row>
    <row r="28" spans="2:19" ht="28.5" customHeight="1" x14ac:dyDescent="0.3"/>
    <row r="29" spans="2:19" ht="28.5" customHeight="1" x14ac:dyDescent="0.3"/>
    <row r="30" spans="2:19" ht="28.5" customHeight="1" x14ac:dyDescent="0.3"/>
  </sheetData>
  <mergeCells count="38">
    <mergeCell ref="D17:F17"/>
    <mergeCell ref="H17:J17"/>
    <mergeCell ref="R22:S22"/>
    <mergeCell ref="P24:Q25"/>
    <mergeCell ref="P22:Q22"/>
    <mergeCell ref="R26:S27"/>
    <mergeCell ref="P26:Q27"/>
    <mergeCell ref="R24:S25"/>
    <mergeCell ref="P23:Q23"/>
    <mergeCell ref="R23:S23"/>
    <mergeCell ref="P6:U6"/>
    <mergeCell ref="P7:P12"/>
    <mergeCell ref="Q7:U7"/>
    <mergeCell ref="H11:J11"/>
    <mergeCell ref="H14:J14"/>
    <mergeCell ref="L7:N10"/>
    <mergeCell ref="D11:F11"/>
    <mergeCell ref="D14:F14"/>
    <mergeCell ref="D15:F15"/>
    <mergeCell ref="D16:F16"/>
    <mergeCell ref="H7:J7"/>
    <mergeCell ref="H8:J8"/>
    <mergeCell ref="H9:J9"/>
    <mergeCell ref="H10:J10"/>
    <mergeCell ref="D7:F8"/>
    <mergeCell ref="D9:F10"/>
    <mergeCell ref="D12:F12"/>
    <mergeCell ref="H16:J16"/>
    <mergeCell ref="H12:J12"/>
    <mergeCell ref="H13:J13"/>
    <mergeCell ref="H15:J15"/>
    <mergeCell ref="D13:F13"/>
    <mergeCell ref="B1:B3"/>
    <mergeCell ref="C1:K3"/>
    <mergeCell ref="D6:F6"/>
    <mergeCell ref="E4:F4"/>
    <mergeCell ref="H4:I4"/>
    <mergeCell ref="H6:J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8"/>
  <sheetViews>
    <sheetView zoomScale="75" zoomScaleNormal="75" workbookViewId="0">
      <selection activeCell="N47" sqref="N47"/>
    </sheetView>
  </sheetViews>
  <sheetFormatPr defaultColWidth="8.83203125" defaultRowHeight="17.399999999999999" x14ac:dyDescent="0.3"/>
  <cols>
    <col min="1" max="1" width="7.1640625" style="27" customWidth="1"/>
    <col min="2" max="2" width="20.6640625" style="27" customWidth="1"/>
    <col min="3" max="14" width="8.83203125" style="27"/>
    <col min="15" max="15" width="21.08203125" style="27" customWidth="1"/>
    <col min="16" max="17" width="8.83203125" style="27"/>
    <col min="18" max="18" width="14.08203125" style="27" customWidth="1"/>
    <col min="19" max="19" width="16.6640625" style="27" customWidth="1"/>
    <col min="20" max="16384" width="8.83203125" style="27"/>
  </cols>
  <sheetData>
    <row r="1" spans="1:19" ht="18.75" customHeight="1" x14ac:dyDescent="0.3">
      <c r="B1" s="232"/>
      <c r="C1" s="208" t="s">
        <v>123</v>
      </c>
      <c r="D1" s="208"/>
      <c r="E1" s="208"/>
      <c r="F1" s="208"/>
      <c r="G1" s="208"/>
      <c r="H1" s="208"/>
      <c r="I1" s="208"/>
      <c r="J1" s="208"/>
      <c r="K1" s="209"/>
      <c r="L1" s="265"/>
      <c r="M1" s="266"/>
      <c r="N1" s="266"/>
      <c r="O1" s="266"/>
      <c r="P1" s="266"/>
      <c r="Q1" s="266"/>
      <c r="R1" s="266"/>
      <c r="S1" s="266"/>
    </row>
    <row r="2" spans="1:19" ht="18.75" customHeight="1" x14ac:dyDescent="0.3">
      <c r="B2" s="233"/>
      <c r="C2" s="210"/>
      <c r="D2" s="210"/>
      <c r="E2" s="210"/>
      <c r="F2" s="210"/>
      <c r="G2" s="210"/>
      <c r="H2" s="210"/>
      <c r="I2" s="210"/>
      <c r="J2" s="210"/>
      <c r="K2" s="211"/>
      <c r="L2" s="265"/>
      <c r="M2" s="266"/>
      <c r="N2" s="266"/>
      <c r="O2" s="266"/>
      <c r="P2" s="266"/>
      <c r="Q2" s="266"/>
      <c r="R2" s="266"/>
      <c r="S2" s="266"/>
    </row>
    <row r="3" spans="1:19" ht="19.5" customHeight="1" thickBot="1" x14ac:dyDescent="0.35">
      <c r="B3" s="233"/>
      <c r="C3" s="210"/>
      <c r="D3" s="210"/>
      <c r="E3" s="210"/>
      <c r="F3" s="210"/>
      <c r="G3" s="210"/>
      <c r="H3" s="210"/>
      <c r="I3" s="210"/>
      <c r="J3" s="210"/>
      <c r="K3" s="211"/>
      <c r="L3" s="265"/>
      <c r="M3" s="266"/>
      <c r="N3" s="266"/>
      <c r="O3" s="266"/>
      <c r="P3" s="266"/>
      <c r="Q3" s="266"/>
      <c r="R3" s="266"/>
      <c r="S3" s="266"/>
    </row>
    <row r="4" spans="1:19" ht="20.100000000000001" customHeight="1" x14ac:dyDescent="0.45">
      <c r="A4" s="27" t="s">
        <v>134</v>
      </c>
      <c r="B4" s="29" t="s">
        <v>135</v>
      </c>
      <c r="C4" s="30"/>
      <c r="D4" s="31"/>
      <c r="E4" s="238"/>
      <c r="F4" s="238"/>
      <c r="G4" s="32"/>
      <c r="H4" s="238"/>
      <c r="I4" s="238"/>
      <c r="J4" s="30"/>
      <c r="K4" s="33"/>
      <c r="L4" s="265"/>
      <c r="M4" s="266"/>
      <c r="N4" s="266"/>
      <c r="O4" s="266"/>
      <c r="P4" s="266"/>
      <c r="Q4" s="266"/>
      <c r="R4" s="266"/>
      <c r="S4" s="266"/>
    </row>
    <row r="5" spans="1:19" ht="20.100000000000001" customHeight="1" x14ac:dyDescent="0.3">
      <c r="A5" s="27" t="s">
        <v>124</v>
      </c>
      <c r="B5" s="35" t="s">
        <v>85</v>
      </c>
      <c r="K5" s="36"/>
    </row>
    <row r="6" spans="1:19" ht="20.100000000000001" customHeight="1" x14ac:dyDescent="0.3">
      <c r="A6" s="27" t="s">
        <v>125</v>
      </c>
      <c r="B6" s="35" t="s">
        <v>11</v>
      </c>
      <c r="D6" s="239" t="s">
        <v>47</v>
      </c>
      <c r="E6" s="239"/>
      <c r="F6" s="239"/>
      <c r="G6" s="145" t="s">
        <v>0</v>
      </c>
      <c r="H6" s="237" t="s">
        <v>478</v>
      </c>
      <c r="I6" s="237"/>
      <c r="J6" s="237"/>
      <c r="K6" s="36"/>
      <c r="M6" s="27" t="s">
        <v>177</v>
      </c>
    </row>
    <row r="7" spans="1:19" ht="20.100000000000001" customHeight="1" x14ac:dyDescent="0.3">
      <c r="A7" s="27" t="s">
        <v>126</v>
      </c>
      <c r="B7" s="42" t="s">
        <v>117</v>
      </c>
      <c r="D7" s="239" t="s">
        <v>81</v>
      </c>
      <c r="E7" s="239"/>
      <c r="F7" s="239"/>
      <c r="G7" s="145" t="s">
        <v>70</v>
      </c>
      <c r="H7" s="240" t="s">
        <v>178</v>
      </c>
      <c r="I7" s="241"/>
      <c r="J7" s="242"/>
      <c r="K7" s="36"/>
      <c r="L7" s="267" t="s">
        <v>136</v>
      </c>
      <c r="M7" s="268"/>
      <c r="N7" s="268"/>
      <c r="O7" s="109"/>
      <c r="P7" s="109"/>
      <c r="Q7" s="109"/>
    </row>
    <row r="8" spans="1:19" ht="20.100000000000001" customHeight="1" x14ac:dyDescent="0.3">
      <c r="A8" s="27" t="s">
        <v>127</v>
      </c>
      <c r="B8" s="39" t="s">
        <v>116</v>
      </c>
      <c r="D8" s="239" t="s">
        <v>82</v>
      </c>
      <c r="E8" s="239"/>
      <c r="F8" s="239"/>
      <c r="G8" s="145" t="s">
        <v>70</v>
      </c>
      <c r="H8" s="240" t="s">
        <v>194</v>
      </c>
      <c r="I8" s="241"/>
      <c r="J8" s="242"/>
      <c r="K8" s="36"/>
      <c r="L8" s="267"/>
      <c r="M8" s="268"/>
      <c r="N8" s="268"/>
      <c r="O8" s="109"/>
      <c r="P8" s="109"/>
      <c r="Q8" s="109"/>
      <c r="R8" s="41"/>
      <c r="S8" s="41"/>
    </row>
    <row r="9" spans="1:19" ht="20.100000000000001" customHeight="1" x14ac:dyDescent="0.3">
      <c r="A9" s="27" t="s">
        <v>128</v>
      </c>
      <c r="B9" s="39" t="s">
        <v>119</v>
      </c>
      <c r="D9" s="239" t="s">
        <v>175</v>
      </c>
      <c r="E9" s="239"/>
      <c r="F9" s="239"/>
      <c r="G9" s="145" t="s">
        <v>70</v>
      </c>
      <c r="H9" s="240" t="s">
        <v>195</v>
      </c>
      <c r="I9" s="241"/>
      <c r="J9" s="242"/>
      <c r="K9" s="36"/>
      <c r="L9" s="267"/>
      <c r="M9" s="268"/>
      <c r="N9" s="268"/>
      <c r="O9" s="109"/>
      <c r="P9" s="109"/>
      <c r="Q9" s="139"/>
    </row>
    <row r="10" spans="1:19" ht="20.100000000000001" customHeight="1" x14ac:dyDescent="0.3">
      <c r="A10" s="27" t="s">
        <v>129</v>
      </c>
      <c r="B10" s="39" t="s">
        <v>88</v>
      </c>
      <c r="D10" s="239" t="s">
        <v>176</v>
      </c>
      <c r="E10" s="239"/>
      <c r="F10" s="239"/>
      <c r="G10" s="145" t="s">
        <v>16</v>
      </c>
      <c r="H10" s="240" t="s">
        <v>196</v>
      </c>
      <c r="I10" s="241"/>
      <c r="J10" s="242"/>
      <c r="K10" s="36"/>
      <c r="L10" s="267"/>
      <c r="M10" s="268"/>
      <c r="N10" s="268"/>
      <c r="O10" s="109"/>
      <c r="P10" s="109"/>
      <c r="Q10" s="139"/>
    </row>
    <row r="11" spans="1:19" ht="20.100000000000001" customHeight="1" x14ac:dyDescent="0.3">
      <c r="A11" s="27" t="s">
        <v>130</v>
      </c>
      <c r="B11" s="39" t="s">
        <v>118</v>
      </c>
      <c r="D11" s="239" t="s">
        <v>186</v>
      </c>
      <c r="E11" s="239"/>
      <c r="F11" s="239"/>
      <c r="G11" s="68" t="s">
        <v>12</v>
      </c>
      <c r="H11" s="237" t="s">
        <v>17</v>
      </c>
      <c r="I11" s="237"/>
      <c r="J11" s="237"/>
      <c r="M11" s="37" t="s">
        <v>177</v>
      </c>
      <c r="N11" s="37"/>
      <c r="O11" s="37"/>
      <c r="P11" s="37"/>
      <c r="Q11" s="37"/>
    </row>
    <row r="12" spans="1:19" ht="20.100000000000001" customHeight="1" x14ac:dyDescent="0.3">
      <c r="A12" s="27" t="s">
        <v>131</v>
      </c>
      <c r="B12" s="39" t="s">
        <v>313</v>
      </c>
      <c r="D12" s="217" t="s">
        <v>7</v>
      </c>
      <c r="E12" s="217"/>
      <c r="F12" s="217"/>
      <c r="G12" s="68" t="s">
        <v>8</v>
      </c>
      <c r="H12" s="240" t="s">
        <v>197</v>
      </c>
      <c r="I12" s="241"/>
      <c r="J12" s="242"/>
      <c r="M12" s="37" t="s">
        <v>136</v>
      </c>
      <c r="N12" s="37"/>
      <c r="O12" s="37"/>
      <c r="P12" s="37"/>
      <c r="Q12" s="37"/>
    </row>
    <row r="13" spans="1:19" ht="20.100000000000001" customHeight="1" x14ac:dyDescent="0.3">
      <c r="B13" s="39"/>
      <c r="D13" s="243" t="s">
        <v>185</v>
      </c>
      <c r="E13" s="244"/>
      <c r="F13" s="245"/>
      <c r="G13" s="68" t="s">
        <v>12</v>
      </c>
      <c r="H13" s="240" t="s">
        <v>198</v>
      </c>
      <c r="I13" s="241"/>
      <c r="J13" s="242"/>
      <c r="M13" s="37" t="s">
        <v>187</v>
      </c>
      <c r="N13" s="37"/>
      <c r="O13" s="37"/>
      <c r="P13" s="37"/>
      <c r="Q13" s="37"/>
    </row>
    <row r="14" spans="1:19" ht="20.100000000000001" customHeight="1" x14ac:dyDescent="0.3">
      <c r="B14" s="39"/>
      <c r="D14" s="239" t="s">
        <v>158</v>
      </c>
      <c r="E14" s="239"/>
      <c r="F14" s="239"/>
      <c r="G14" s="145" t="s">
        <v>1</v>
      </c>
      <c r="H14" s="256" t="s">
        <v>199</v>
      </c>
      <c r="I14" s="257"/>
      <c r="J14" s="258"/>
      <c r="K14" s="36"/>
      <c r="L14" s="231" t="s">
        <v>193</v>
      </c>
      <c r="M14" s="260"/>
      <c r="N14" s="37"/>
      <c r="O14" s="37"/>
      <c r="P14" s="37"/>
      <c r="Q14" s="37"/>
    </row>
    <row r="15" spans="1:19" ht="20.100000000000001" customHeight="1" x14ac:dyDescent="0.3">
      <c r="B15" s="39"/>
      <c r="D15" s="239"/>
      <c r="E15" s="239"/>
      <c r="F15" s="239"/>
      <c r="G15" s="145" t="s">
        <v>2</v>
      </c>
      <c r="H15" s="256" t="s">
        <v>200</v>
      </c>
      <c r="I15" s="257"/>
      <c r="J15" s="258"/>
      <c r="K15" s="36"/>
      <c r="L15" s="231"/>
      <c r="M15" s="260"/>
    </row>
    <row r="16" spans="1:19" ht="20.100000000000001" customHeight="1" x14ac:dyDescent="0.3">
      <c r="B16" s="39"/>
      <c r="D16" s="239" t="s">
        <v>159</v>
      </c>
      <c r="E16" s="239"/>
      <c r="F16" s="239"/>
      <c r="G16" s="145" t="s">
        <v>9</v>
      </c>
      <c r="H16" s="256" t="s">
        <v>202</v>
      </c>
      <c r="I16" s="257"/>
      <c r="J16" s="258"/>
      <c r="K16" s="36"/>
      <c r="L16" s="231"/>
      <c r="M16" s="260"/>
      <c r="P16" s="269" t="s">
        <v>201</v>
      </c>
      <c r="Q16" s="269"/>
      <c r="R16" s="269"/>
      <c r="S16" s="269"/>
    </row>
    <row r="17" spans="2:21" ht="20.100000000000001" customHeight="1" x14ac:dyDescent="0.3">
      <c r="B17" s="39"/>
      <c r="D17" s="239"/>
      <c r="E17" s="239"/>
      <c r="F17" s="239"/>
      <c r="G17" s="145" t="s">
        <v>10</v>
      </c>
      <c r="H17" s="256" t="s">
        <v>203</v>
      </c>
      <c r="I17" s="257"/>
      <c r="J17" s="258"/>
      <c r="K17" s="36"/>
      <c r="L17" s="231"/>
      <c r="M17" s="260"/>
      <c r="P17" s="249" t="s">
        <v>191</v>
      </c>
      <c r="Q17" s="271"/>
      <c r="R17" s="259" t="s">
        <v>206</v>
      </c>
      <c r="S17" s="259"/>
    </row>
    <row r="18" spans="2:21" ht="20.100000000000001" customHeight="1" x14ac:dyDescent="0.3">
      <c r="B18" s="39"/>
      <c r="K18" s="36"/>
      <c r="P18" s="254" t="s">
        <v>197</v>
      </c>
      <c r="Q18" s="254"/>
      <c r="R18" s="254" t="s">
        <v>207</v>
      </c>
      <c r="S18" s="254"/>
    </row>
    <row r="19" spans="2:21" ht="20.100000000000001" customHeight="1" x14ac:dyDescent="0.3">
      <c r="B19" s="39"/>
      <c r="K19" s="186"/>
      <c r="P19" s="225" t="s">
        <v>198</v>
      </c>
      <c r="Q19" s="228"/>
      <c r="R19" s="261" t="s">
        <v>542</v>
      </c>
      <c r="S19" s="262"/>
    </row>
    <row r="20" spans="2:21" ht="20.100000000000001" customHeight="1" x14ac:dyDescent="0.3">
      <c r="B20" s="39"/>
      <c r="J20" s="46"/>
      <c r="K20" s="36"/>
      <c r="P20" s="225" t="s">
        <v>199</v>
      </c>
      <c r="Q20" s="228"/>
      <c r="R20" s="276" t="s">
        <v>543</v>
      </c>
      <c r="S20" s="276"/>
      <c r="T20" s="276"/>
      <c r="U20" s="276"/>
    </row>
    <row r="21" spans="2:21" ht="20.100000000000001" customHeight="1" x14ac:dyDescent="0.3">
      <c r="B21" s="39"/>
      <c r="K21" s="36"/>
      <c r="P21" s="225" t="s">
        <v>200</v>
      </c>
      <c r="Q21" s="228"/>
      <c r="R21" s="263" t="s">
        <v>544</v>
      </c>
      <c r="S21" s="264"/>
    </row>
    <row r="22" spans="2:21" ht="20.100000000000001" customHeight="1" x14ac:dyDescent="0.3">
      <c r="B22" s="39"/>
      <c r="E22" s="93" t="s">
        <v>120</v>
      </c>
      <c r="F22" s="44"/>
      <c r="G22" s="94"/>
      <c r="H22" s="44"/>
      <c r="I22" s="93" t="s">
        <v>122</v>
      </c>
      <c r="K22" s="36"/>
      <c r="P22" s="225" t="s">
        <v>202</v>
      </c>
      <c r="Q22" s="228"/>
      <c r="R22" s="272" t="s">
        <v>204</v>
      </c>
      <c r="S22" s="273"/>
    </row>
    <row r="23" spans="2:21" ht="20.100000000000001" customHeight="1" thickBot="1" x14ac:dyDescent="0.35">
      <c r="B23" s="53"/>
      <c r="C23" s="54"/>
      <c r="D23" s="54"/>
      <c r="E23" s="54"/>
      <c r="F23" s="54"/>
      <c r="G23" s="54"/>
      <c r="H23" s="54"/>
      <c r="I23" s="54"/>
      <c r="J23" s="54"/>
      <c r="K23" s="55"/>
      <c r="P23" s="225" t="s">
        <v>203</v>
      </c>
      <c r="Q23" s="228"/>
      <c r="R23" s="279" t="s">
        <v>545</v>
      </c>
      <c r="S23" s="280"/>
    </row>
    <row r="25" spans="2:21" x14ac:dyDescent="0.3">
      <c r="Q25" s="270"/>
      <c r="R25" s="270"/>
      <c r="S25" s="158"/>
    </row>
    <row r="26" spans="2:21" ht="19.5" customHeight="1" x14ac:dyDescent="0.3">
      <c r="Q26" s="270"/>
      <c r="R26" s="270"/>
      <c r="S26" s="159"/>
    </row>
    <row r="27" spans="2:21" ht="19.5" customHeight="1" x14ac:dyDescent="0.3">
      <c r="F27" s="260"/>
      <c r="G27" s="260"/>
      <c r="H27" s="260"/>
      <c r="I27" s="260"/>
      <c r="J27" s="260"/>
      <c r="Q27" s="270"/>
      <c r="R27" s="270"/>
      <c r="S27" s="160"/>
    </row>
    <row r="28" spans="2:21" x14ac:dyDescent="0.3">
      <c r="F28" s="260"/>
      <c r="G28" s="260"/>
      <c r="H28" s="260"/>
      <c r="I28" s="260"/>
      <c r="J28" s="260"/>
      <c r="Q28" s="270"/>
      <c r="R28" s="270"/>
      <c r="S28" s="159"/>
    </row>
    <row r="29" spans="2:21" x14ac:dyDescent="0.3">
      <c r="K29" s="260"/>
      <c r="L29" s="260"/>
    </row>
    <row r="30" spans="2:21" x14ac:dyDescent="0.3">
      <c r="K30" s="260"/>
      <c r="L30" s="260"/>
    </row>
    <row r="33" spans="7:12" x14ac:dyDescent="0.3">
      <c r="G33" s="260"/>
      <c r="H33" s="260"/>
      <c r="I33" s="277"/>
      <c r="J33" s="277"/>
      <c r="K33" s="277"/>
      <c r="L33" s="277"/>
    </row>
    <row r="34" spans="7:12" x14ac:dyDescent="0.3">
      <c r="I34" s="274"/>
      <c r="J34" s="274"/>
      <c r="K34" s="274"/>
      <c r="L34" s="274"/>
    </row>
    <row r="35" spans="7:12" x14ac:dyDescent="0.3">
      <c r="I35" s="274"/>
      <c r="J35" s="274"/>
      <c r="K35" s="278"/>
      <c r="L35" s="278"/>
    </row>
    <row r="36" spans="7:12" x14ac:dyDescent="0.3">
      <c r="I36" s="274"/>
      <c r="J36" s="274"/>
      <c r="K36" s="278"/>
      <c r="L36" s="278"/>
    </row>
    <row r="37" spans="7:12" x14ac:dyDescent="0.3">
      <c r="I37" s="274"/>
      <c r="J37" s="274"/>
      <c r="K37" s="275"/>
      <c r="L37" s="275"/>
    </row>
    <row r="38" spans="7:12" x14ac:dyDescent="0.3">
      <c r="I38" s="274"/>
      <c r="J38" s="274"/>
      <c r="K38" s="275"/>
      <c r="L38" s="275"/>
    </row>
  </sheetData>
  <mergeCells count="63">
    <mergeCell ref="I37:J38"/>
    <mergeCell ref="K37:L38"/>
    <mergeCell ref="R20:U20"/>
    <mergeCell ref="I33:J33"/>
    <mergeCell ref="K33:L33"/>
    <mergeCell ref="I34:J34"/>
    <mergeCell ref="K34:L34"/>
    <mergeCell ref="I35:J36"/>
    <mergeCell ref="K35:L36"/>
    <mergeCell ref="P22:Q22"/>
    <mergeCell ref="P23:Q23"/>
    <mergeCell ref="R23:S23"/>
    <mergeCell ref="P20:Q20"/>
    <mergeCell ref="K30:L30"/>
    <mergeCell ref="K29:L29"/>
    <mergeCell ref="G33:H33"/>
    <mergeCell ref="P16:S16"/>
    <mergeCell ref="D11:F11"/>
    <mergeCell ref="H11:J11"/>
    <mergeCell ref="D12:F12"/>
    <mergeCell ref="H12:J12"/>
    <mergeCell ref="H13:J13"/>
    <mergeCell ref="Q25:R25"/>
    <mergeCell ref="Q26:R26"/>
    <mergeCell ref="Q27:R27"/>
    <mergeCell ref="Q28:R28"/>
    <mergeCell ref="P17:Q17"/>
    <mergeCell ref="R17:S17"/>
    <mergeCell ref="R22:S22"/>
    <mergeCell ref="P18:Q18"/>
    <mergeCell ref="P19:Q19"/>
    <mergeCell ref="R18:S18"/>
    <mergeCell ref="R19:S19"/>
    <mergeCell ref="P21:Q21"/>
    <mergeCell ref="R21:S21"/>
    <mergeCell ref="L1:S4"/>
    <mergeCell ref="L7:N10"/>
    <mergeCell ref="L14:M17"/>
    <mergeCell ref="F28:H28"/>
    <mergeCell ref="I28:J28"/>
    <mergeCell ref="E4:F4"/>
    <mergeCell ref="H4:I4"/>
    <mergeCell ref="D6:F6"/>
    <mergeCell ref="H6:J6"/>
    <mergeCell ref="D16:F17"/>
    <mergeCell ref="D14:F15"/>
    <mergeCell ref="D10:F10"/>
    <mergeCell ref="D7:F7"/>
    <mergeCell ref="D8:F8"/>
    <mergeCell ref="D9:F9"/>
    <mergeCell ref="H14:J14"/>
    <mergeCell ref="H15:J15"/>
    <mergeCell ref="H16:J16"/>
    <mergeCell ref="D13:F13"/>
    <mergeCell ref="B1:B3"/>
    <mergeCell ref="C1:K3"/>
    <mergeCell ref="H9:J9"/>
    <mergeCell ref="H10:J10"/>
    <mergeCell ref="F27:H27"/>
    <mergeCell ref="I27:J27"/>
    <mergeCell ref="H17:J17"/>
    <mergeCell ref="H7:J7"/>
    <mergeCell ref="H8:J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VC muối</vt:lpstr>
      <vt:lpstr>Blogmech</vt:lpstr>
      <vt:lpstr>MACHINE DESIGN</vt:lpstr>
      <vt:lpstr>02. MOMEN ỐNG</vt:lpstr>
      <vt:lpstr>DATA 02</vt:lpstr>
      <vt:lpstr>SW-HOME</vt:lpstr>
      <vt:lpstr>SW-TAB 01</vt:lpstr>
      <vt:lpstr>SW-TAB 02</vt:lpstr>
      <vt:lpstr>SW-TAB 03</vt:lpstr>
      <vt:lpstr>SW-TAB 04</vt:lpstr>
      <vt:lpstr>SW-TAB 05</vt:lpstr>
      <vt:lpstr>SW-TAB 06</vt:lpstr>
      <vt:lpstr>SW-TAB 07</vt:lpstr>
      <vt:lpstr>SW-TAB 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thangdinh1810@gmail.com</dc:creator>
  <cp:lastModifiedBy>huynh pro</cp:lastModifiedBy>
  <cp:lastPrinted>2025-03-26T01:34:30Z</cp:lastPrinted>
  <dcterms:created xsi:type="dcterms:W3CDTF">2025-03-09T01:36:23Z</dcterms:created>
  <dcterms:modified xsi:type="dcterms:W3CDTF">2025-04-17T14:00:08Z</dcterms:modified>
</cp:coreProperties>
</file>