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-my.sharepoint.com/personal/nicola_voiculescu_2018_uni_strath_ac_uk/Documents/PhD/Research/SolvIT/LCI data/"/>
    </mc:Choice>
  </mc:AlternateContent>
  <xr:revisionPtr revIDLastSave="6" documentId="13_ncr:1_{28A26D76-5E58-4A9C-BEE1-646B5CD08E09}" xr6:coauthVersionLast="47" xr6:coauthVersionMax="47" xr10:uidLastSave="{8AB0916B-C747-44C9-BF2F-45460793F065}"/>
  <bookViews>
    <workbookView minimized="1" xWindow="1575" yWindow="2325" windowWidth="43200" windowHeight="17145" xr2:uid="{2F7E0A69-0EDD-4346-A481-8B268C2EEA84}"/>
  </bookViews>
  <sheets>
    <sheet name="60% Aspen Complete " sheetId="20" r:id="rId1"/>
    <sheet name="Template" sheetId="23" r:id="rId2"/>
    <sheet name="Example 60% Aspen Predictions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20" l="1"/>
  <c r="W5" i="20"/>
  <c r="F36" i="20"/>
  <c r="S38" i="20"/>
  <c r="X36" i="20"/>
  <c r="V19" i="20"/>
  <c r="E82" i="23"/>
  <c r="D82" i="23"/>
  <c r="F81" i="23"/>
  <c r="H81" i="23" s="1"/>
  <c r="I81" i="23" s="1"/>
  <c r="F80" i="23"/>
  <c r="H80" i="23" s="1"/>
  <c r="I80" i="23" s="1"/>
  <c r="F79" i="23"/>
  <c r="F78" i="23"/>
  <c r="H78" i="23" s="1"/>
  <c r="I78" i="23" s="1"/>
  <c r="I73" i="23"/>
  <c r="D73" i="23"/>
  <c r="I72" i="23"/>
  <c r="D72" i="23"/>
  <c r="I71" i="23"/>
  <c r="D71" i="23"/>
  <c r="I70" i="23"/>
  <c r="D70" i="23"/>
  <c r="D74" i="23" s="1"/>
  <c r="E46" i="23"/>
  <c r="F46" i="23" s="1"/>
  <c r="E45" i="23"/>
  <c r="F45" i="23" s="1"/>
  <c r="E44" i="23"/>
  <c r="F44" i="23" s="1"/>
  <c r="E43" i="23"/>
  <c r="F43" i="23" s="1"/>
  <c r="E42" i="23"/>
  <c r="F42" i="23" s="1"/>
  <c r="E41" i="23"/>
  <c r="F41" i="23" s="1"/>
  <c r="E40" i="23"/>
  <c r="F40" i="23" s="1"/>
  <c r="E39" i="23"/>
  <c r="F39" i="23" s="1"/>
  <c r="E38" i="23"/>
  <c r="F38" i="23" s="1"/>
  <c r="E37" i="23"/>
  <c r="F37" i="23" s="1"/>
  <c r="E36" i="23"/>
  <c r="F36" i="23" s="1"/>
  <c r="V29" i="23"/>
  <c r="S64" i="23" s="1"/>
  <c r="T29" i="23"/>
  <c r="AJ56" i="23" s="1"/>
  <c r="Q29" i="23"/>
  <c r="E29" i="23"/>
  <c r="D29" i="23"/>
  <c r="C29" i="23"/>
  <c r="AQ28" i="23"/>
  <c r="AN28" i="23"/>
  <c r="AK28" i="23"/>
  <c r="AS28" i="23" s="1"/>
  <c r="V28" i="23"/>
  <c r="S63" i="23" s="1"/>
  <c r="T28" i="23"/>
  <c r="Q28" i="23"/>
  <c r="E28" i="23"/>
  <c r="D28" i="23"/>
  <c r="C28" i="23"/>
  <c r="AQ27" i="23"/>
  <c r="AN27" i="23"/>
  <c r="AK27" i="23"/>
  <c r="V27" i="23"/>
  <c r="S62" i="23" s="1"/>
  <c r="T27" i="23"/>
  <c r="Q27" i="23"/>
  <c r="E27" i="23"/>
  <c r="D27" i="23"/>
  <c r="C27" i="23"/>
  <c r="AQ26" i="23"/>
  <c r="AN26" i="23"/>
  <c r="AK26" i="23"/>
  <c r="AS26" i="23" s="1"/>
  <c r="V26" i="23"/>
  <c r="S61" i="23" s="1"/>
  <c r="T26" i="23"/>
  <c r="Y43" i="23" s="1"/>
  <c r="Q26" i="23"/>
  <c r="E26" i="23"/>
  <c r="D26" i="23"/>
  <c r="C26" i="23"/>
  <c r="AQ25" i="23"/>
  <c r="AN25" i="23"/>
  <c r="AK25" i="23"/>
  <c r="AS25" i="23" s="1"/>
  <c r="V25" i="23"/>
  <c r="S60" i="23" s="1"/>
  <c r="T25" i="23"/>
  <c r="AJ52" i="23" s="1"/>
  <c r="Q25" i="23"/>
  <c r="E25" i="23"/>
  <c r="D25" i="23"/>
  <c r="C25" i="23"/>
  <c r="AQ24" i="23"/>
  <c r="AN24" i="23"/>
  <c r="AK24" i="23"/>
  <c r="V24" i="23"/>
  <c r="S59" i="23" s="1"/>
  <c r="T24" i="23"/>
  <c r="AJ51" i="23" s="1"/>
  <c r="Q24" i="23"/>
  <c r="E24" i="23"/>
  <c r="D24" i="23"/>
  <c r="C24" i="23"/>
  <c r="AQ23" i="23"/>
  <c r="AN23" i="23"/>
  <c r="AK23" i="23"/>
  <c r="V23" i="23"/>
  <c r="S58" i="23" s="1"/>
  <c r="T23" i="23"/>
  <c r="Y40" i="23" s="1"/>
  <c r="Q23" i="23"/>
  <c r="E23" i="23"/>
  <c r="D23" i="23"/>
  <c r="C23" i="23"/>
  <c r="AQ22" i="23"/>
  <c r="AN22" i="23"/>
  <c r="AK22" i="23"/>
  <c r="V22" i="23"/>
  <c r="S57" i="23" s="1"/>
  <c r="T22" i="23"/>
  <c r="AJ49" i="23" s="1"/>
  <c r="Q22" i="23"/>
  <c r="E22" i="23"/>
  <c r="D22" i="23"/>
  <c r="C22" i="23"/>
  <c r="AQ21" i="23"/>
  <c r="AN21" i="23"/>
  <c r="AK21" i="23"/>
  <c r="V21" i="23"/>
  <c r="S56" i="23" s="1"/>
  <c r="T21" i="23"/>
  <c r="Q21" i="23"/>
  <c r="E21" i="23"/>
  <c r="D21" i="23"/>
  <c r="C21" i="23"/>
  <c r="AQ20" i="23"/>
  <c r="AN20" i="23"/>
  <c r="AK20" i="23"/>
  <c r="V20" i="23"/>
  <c r="S55" i="23" s="1"/>
  <c r="T20" i="23"/>
  <c r="AJ47" i="23" s="1"/>
  <c r="Q20" i="23"/>
  <c r="E20" i="23"/>
  <c r="D20" i="23"/>
  <c r="C20" i="23"/>
  <c r="AQ19" i="23"/>
  <c r="AN19" i="23"/>
  <c r="AK19" i="23"/>
  <c r="Z19" i="23"/>
  <c r="Y19" i="23"/>
  <c r="L19" i="23" s="1"/>
  <c r="X19" i="23"/>
  <c r="V19" i="23"/>
  <c r="S54" i="23" s="1"/>
  <c r="T19" i="23"/>
  <c r="Q19" i="23"/>
  <c r="H19" i="23"/>
  <c r="E19" i="23"/>
  <c r="D19" i="23"/>
  <c r="C19" i="23"/>
  <c r="AQ18" i="23"/>
  <c r="AN18" i="23"/>
  <c r="AK18" i="23"/>
  <c r="AS18" i="23" s="1"/>
  <c r="AQ16" i="23"/>
  <c r="AN16" i="23"/>
  <c r="AK16" i="23"/>
  <c r="AS16" i="23" s="1"/>
  <c r="AQ15" i="23"/>
  <c r="AN15" i="23"/>
  <c r="AK15" i="23"/>
  <c r="AS15" i="23" s="1"/>
  <c r="AC15" i="23"/>
  <c r="S15" i="23"/>
  <c r="K15" i="23"/>
  <c r="AQ14" i="23"/>
  <c r="AN14" i="23"/>
  <c r="AK14" i="23"/>
  <c r="AS14" i="23" s="1"/>
  <c r="S14" i="23"/>
  <c r="K14" i="23"/>
  <c r="AQ13" i="23"/>
  <c r="AN13" i="23"/>
  <c r="AK13" i="23"/>
  <c r="S13" i="23"/>
  <c r="K13" i="23"/>
  <c r="AQ12" i="23"/>
  <c r="AN12" i="23"/>
  <c r="AK12" i="23"/>
  <c r="AS12" i="23" s="1"/>
  <c r="S12" i="23"/>
  <c r="K12" i="23"/>
  <c r="AQ11" i="23"/>
  <c r="AN11" i="23"/>
  <c r="AK11" i="23"/>
  <c r="AS11" i="23" s="1"/>
  <c r="S11" i="23"/>
  <c r="K11" i="23"/>
  <c r="AQ10" i="23"/>
  <c r="AN10" i="23"/>
  <c r="AK10" i="23"/>
  <c r="AS10" i="23" s="1"/>
  <c r="S10" i="23"/>
  <c r="K10" i="23"/>
  <c r="AQ9" i="23"/>
  <c r="AN9" i="23"/>
  <c r="AK9" i="23"/>
  <c r="S9" i="23"/>
  <c r="K9" i="23"/>
  <c r="AQ8" i="23"/>
  <c r="AN8" i="23"/>
  <c r="AK8" i="23"/>
  <c r="S8" i="23"/>
  <c r="K8" i="23"/>
  <c r="AQ7" i="23"/>
  <c r="AN7" i="23"/>
  <c r="AK7" i="23"/>
  <c r="AS7" i="23" s="1"/>
  <c r="S7" i="23"/>
  <c r="K7" i="23"/>
  <c r="AQ6" i="23"/>
  <c r="AN6" i="23"/>
  <c r="AK6" i="23"/>
  <c r="AS6" i="23" s="1"/>
  <c r="S6" i="23"/>
  <c r="K6" i="23"/>
  <c r="S5" i="23"/>
  <c r="K5" i="23"/>
  <c r="I73" i="20"/>
  <c r="I72" i="20"/>
  <c r="I71" i="20"/>
  <c r="I70" i="20"/>
  <c r="AT6" i="23" l="1"/>
  <c r="AT11" i="23"/>
  <c r="AU11" i="23"/>
  <c r="AU15" i="23"/>
  <c r="AT26" i="23"/>
  <c r="AU26" i="23"/>
  <c r="AJ55" i="23"/>
  <c r="Y45" i="23"/>
  <c r="F82" i="23"/>
  <c r="AT13" i="23"/>
  <c r="AT22" i="23"/>
  <c r="AS27" i="23"/>
  <c r="AK55" i="23" s="1"/>
  <c r="AS21" i="23"/>
  <c r="AS9" i="23"/>
  <c r="AS13" i="23"/>
  <c r="AT25" i="23"/>
  <c r="AT20" i="23"/>
  <c r="AK49" i="23"/>
  <c r="AT23" i="23"/>
  <c r="AL51" i="23" s="1"/>
  <c r="AT28" i="23"/>
  <c r="AL56" i="23" s="1"/>
  <c r="AT19" i="23"/>
  <c r="AL47" i="23" s="1"/>
  <c r="AU8" i="23"/>
  <c r="G79" i="23"/>
  <c r="I19" i="23"/>
  <c r="T54" i="23" s="1"/>
  <c r="I74" i="23"/>
  <c r="Y37" i="23"/>
  <c r="AK56" i="23"/>
  <c r="Y39" i="23"/>
  <c r="AJ50" i="23"/>
  <c r="AL50" i="23"/>
  <c r="AJ53" i="23"/>
  <c r="AL53" i="23" s="1"/>
  <c r="AU13" i="23"/>
  <c r="AJ48" i="23"/>
  <c r="Y38" i="23"/>
  <c r="AS24" i="23"/>
  <c r="AK52" i="23" s="1"/>
  <c r="AU24" i="23"/>
  <c r="AM52" i="23" s="1"/>
  <c r="AT12" i="23"/>
  <c r="AU23" i="23"/>
  <c r="AM51" i="23" s="1"/>
  <c r="AU12" i="23"/>
  <c r="AS23" i="23"/>
  <c r="AK51" i="23" s="1"/>
  <c r="AU9" i="23"/>
  <c r="AU14" i="23"/>
  <c r="AU19" i="23"/>
  <c r="AM47" i="23" s="1"/>
  <c r="AT27" i="23"/>
  <c r="AL55" i="23" s="1"/>
  <c r="AT16" i="23"/>
  <c r="AT14" i="23"/>
  <c r="AU20" i="23"/>
  <c r="H79" i="23"/>
  <c r="AT10" i="23"/>
  <c r="AU16" i="23"/>
  <c r="AT24" i="23"/>
  <c r="AL52" i="23" s="1"/>
  <c r="AU10" i="23"/>
  <c r="AT21" i="23"/>
  <c r="AL49" i="23" s="1"/>
  <c r="AU28" i="23"/>
  <c r="AM56" i="23" s="1"/>
  <c r="AU6" i="23"/>
  <c r="AS8" i="23"/>
  <c r="AT18" i="23"/>
  <c r="AU21" i="23"/>
  <c r="AM49" i="23" s="1"/>
  <c r="AU25" i="23"/>
  <c r="Y44" i="23"/>
  <c r="AJ54" i="23"/>
  <c r="AM54" i="23" s="1"/>
  <c r="AT8" i="23"/>
  <c r="AT9" i="23"/>
  <c r="AS20" i="23"/>
  <c r="AT7" i="23"/>
  <c r="Y46" i="23"/>
  <c r="AU7" i="23"/>
  <c r="AS22" i="23"/>
  <c r="AU22" i="23"/>
  <c r="AU18" i="23"/>
  <c r="J19" i="23"/>
  <c r="M19" i="23"/>
  <c r="N19" i="23" s="1"/>
  <c r="S36" i="23" s="1"/>
  <c r="U36" i="23" s="1"/>
  <c r="AT15" i="23"/>
  <c r="AS19" i="23"/>
  <c r="AK47" i="23" s="1"/>
  <c r="Y41" i="23"/>
  <c r="Y42" i="23"/>
  <c r="AU27" i="23"/>
  <c r="AM55" i="23" s="1"/>
  <c r="AJ46" i="23"/>
  <c r="AK46" i="23" s="1"/>
  <c r="Y36" i="23"/>
  <c r="AL48" i="23" l="1"/>
  <c r="AK53" i="23"/>
  <c r="AM46" i="23"/>
  <c r="AM48" i="23"/>
  <c r="AM50" i="23"/>
  <c r="AK50" i="23"/>
  <c r="AM53" i="23"/>
  <c r="AK48" i="23"/>
  <c r="J36" i="23"/>
  <c r="O5" i="23"/>
  <c r="W5" i="23" s="1"/>
  <c r="X36" i="23"/>
  <c r="Z36" i="23" s="1"/>
  <c r="N36" i="23"/>
  <c r="O36" i="23"/>
  <c r="K36" i="23"/>
  <c r="U54" i="23"/>
  <c r="W54" i="23" s="1"/>
  <c r="S73" i="23" s="1"/>
  <c r="P36" i="23"/>
  <c r="L36" i="23"/>
  <c r="AL54" i="23"/>
  <c r="H82" i="23"/>
  <c r="I79" i="23"/>
  <c r="I82" i="23" s="1"/>
  <c r="AL46" i="23"/>
  <c r="AK54" i="23"/>
  <c r="Y5" i="23" l="1"/>
  <c r="X5" i="23"/>
  <c r="Y54" i="23"/>
  <c r="Z5" i="23"/>
  <c r="T73" i="23" l="1"/>
  <c r="Z54" i="23"/>
  <c r="AC5" i="23"/>
  <c r="F70" i="23" s="1"/>
  <c r="G70" i="23" s="1"/>
  <c r="H70" i="23"/>
  <c r="J70" i="23" s="1"/>
  <c r="Z20" i="23"/>
  <c r="Y20" i="23"/>
  <c r="H72" i="23"/>
  <c r="J72" i="23" s="1"/>
  <c r="AB5" i="23"/>
  <c r="H73" i="23"/>
  <c r="J73" i="23" s="1"/>
  <c r="X20" i="23"/>
  <c r="H20" i="23" s="1"/>
  <c r="AA5" i="23"/>
  <c r="H71" i="23"/>
  <c r="F73" i="23" l="1"/>
  <c r="G73" i="23" s="1"/>
  <c r="F72" i="23"/>
  <c r="G72" i="23" s="1"/>
  <c r="L20" i="23"/>
  <c r="I20" i="23"/>
  <c r="H74" i="23"/>
  <c r="J71" i="23"/>
  <c r="V73" i="23"/>
  <c r="X73" i="23"/>
  <c r="W73" i="23"/>
  <c r="AJ33" i="23"/>
  <c r="F71" i="23"/>
  <c r="M20" i="23"/>
  <c r="J20" i="23"/>
  <c r="N20" i="23" l="1"/>
  <c r="S37" i="23" s="1"/>
  <c r="U37" i="23" s="1"/>
  <c r="X37" i="23" s="1"/>
  <c r="Z37" i="23" s="1"/>
  <c r="J37" i="23"/>
  <c r="N37" i="23"/>
  <c r="O6" i="23"/>
  <c r="W6" i="23" s="1"/>
  <c r="J74" i="23"/>
  <c r="T55" i="23"/>
  <c r="U55" i="23"/>
  <c r="G71" i="23"/>
  <c r="G74" i="23" s="1"/>
  <c r="F74" i="23"/>
  <c r="E71" i="23"/>
  <c r="AQ33" i="23"/>
  <c r="AL33" i="23"/>
  <c r="AK33" i="23"/>
  <c r="AM33" i="23"/>
  <c r="P37" i="23" l="1"/>
  <c r="K37" i="23"/>
  <c r="L37" i="23"/>
  <c r="O37" i="23"/>
  <c r="W55" i="23"/>
  <c r="S74" i="23" s="1"/>
  <c r="X6" i="23"/>
  <c r="Y6" i="23"/>
  <c r="Z6" i="23"/>
  <c r="AT33" i="23"/>
  <c r="AS33" i="23"/>
  <c r="AR33" i="23"/>
  <c r="Y55" i="23" l="1"/>
  <c r="T74" i="23" s="1"/>
  <c r="N70" i="23"/>
  <c r="AC6" i="23"/>
  <c r="L70" i="23" s="1"/>
  <c r="M70" i="23" s="1"/>
  <c r="N71" i="23"/>
  <c r="N74" i="23" s="1"/>
  <c r="X21" i="23"/>
  <c r="H21" i="23" s="1"/>
  <c r="AA6" i="23"/>
  <c r="Z21" i="23"/>
  <c r="AB6" i="23"/>
  <c r="Y21" i="23"/>
  <c r="N73" i="23"/>
  <c r="N72" i="23"/>
  <c r="Z55" i="23" l="1"/>
  <c r="V74" i="23"/>
  <c r="X74" i="23"/>
  <c r="J21" i="23"/>
  <c r="M21" i="23"/>
  <c r="L71" i="23"/>
  <c r="AJ34" i="23"/>
  <c r="W74" i="23"/>
  <c r="L21" i="23"/>
  <c r="I21" i="23"/>
  <c r="L72" i="23"/>
  <c r="M72" i="23" s="1"/>
  <c r="L73" i="23"/>
  <c r="M73" i="23" s="1"/>
  <c r="N21" i="23" l="1"/>
  <c r="S38" i="23" s="1"/>
  <c r="U38" i="23" s="1"/>
  <c r="O38" i="23" s="1"/>
  <c r="T56" i="23"/>
  <c r="K38" i="23"/>
  <c r="U56" i="23"/>
  <c r="AQ34" i="23"/>
  <c r="AK34" i="23"/>
  <c r="AL34" i="23"/>
  <c r="AM34" i="23"/>
  <c r="M71" i="23"/>
  <c r="M74" i="23" s="1"/>
  <c r="L74" i="23"/>
  <c r="K71" i="23"/>
  <c r="X38" i="23" l="1"/>
  <c r="Z38" i="23" s="1"/>
  <c r="O7" i="23"/>
  <c r="W7" i="23" s="1"/>
  <c r="Z7" i="23" s="1"/>
  <c r="AA7" i="23" s="1"/>
  <c r="J38" i="23"/>
  <c r="N38" i="23"/>
  <c r="L38" i="23"/>
  <c r="P38" i="23"/>
  <c r="W56" i="23"/>
  <c r="AR34" i="23"/>
  <c r="AT34" i="23"/>
  <c r="AS34" i="23"/>
  <c r="Y7" i="23" l="1"/>
  <c r="X7" i="23"/>
  <c r="AC7" i="23" s="1"/>
  <c r="S75" i="23"/>
  <c r="Y56" i="23"/>
  <c r="Z22" i="23" l="1"/>
  <c r="X22" i="23"/>
  <c r="H22" i="23" s="1"/>
  <c r="Y22" i="23"/>
  <c r="L22" i="23" s="1"/>
  <c r="AB7" i="23"/>
  <c r="AJ35" i="23" s="1"/>
  <c r="AM35" i="23" s="1"/>
  <c r="AK35" i="23"/>
  <c r="AL35" i="23"/>
  <c r="T75" i="23"/>
  <c r="V75" i="23" s="1"/>
  <c r="Z56" i="23"/>
  <c r="J22" i="23"/>
  <c r="M22" i="23"/>
  <c r="AQ35" i="23" l="1"/>
  <c r="AT35" i="23" s="1"/>
  <c r="I22" i="23"/>
  <c r="T57" i="23" s="1"/>
  <c r="N22" i="23"/>
  <c r="S39" i="23" s="1"/>
  <c r="U39" i="23" s="1"/>
  <c r="O39" i="23" s="1"/>
  <c r="X39" i="23"/>
  <c r="Z39" i="23" s="1"/>
  <c r="X75" i="23"/>
  <c r="W75" i="23"/>
  <c r="U57" i="23"/>
  <c r="AR35" i="23" l="1"/>
  <c r="AS35" i="23"/>
  <c r="L39" i="23"/>
  <c r="P39" i="23"/>
  <c r="J39" i="23"/>
  <c r="N39" i="23"/>
  <c r="O8" i="23"/>
  <c r="W8" i="23" s="1"/>
  <c r="Z8" i="23" s="1"/>
  <c r="AA8" i="23" s="1"/>
  <c r="W57" i="23"/>
  <c r="S76" i="23" s="1"/>
  <c r="K39" i="23"/>
  <c r="X8" i="23" l="1"/>
  <c r="AC8" i="23" s="1"/>
  <c r="Y57" i="23"/>
  <c r="Z57" i="23" s="1"/>
  <c r="Y8" i="23"/>
  <c r="T76" i="23" l="1"/>
  <c r="V76" i="23" s="1"/>
  <c r="X23" i="23"/>
  <c r="H23" i="23" s="1"/>
  <c r="Z23" i="23"/>
  <c r="AB8" i="23"/>
  <c r="AJ36" i="23" s="1"/>
  <c r="AQ36" i="23" s="1"/>
  <c r="Y23" i="23"/>
  <c r="L23" i="23" s="1"/>
  <c r="M23" i="23"/>
  <c r="J23" i="23"/>
  <c r="X76" i="23" l="1"/>
  <c r="W76" i="23"/>
  <c r="I23" i="23"/>
  <c r="AL36" i="23"/>
  <c r="AM36" i="23"/>
  <c r="AK36" i="23"/>
  <c r="T58" i="23"/>
  <c r="AR36" i="23"/>
  <c r="AT36" i="23"/>
  <c r="AS36" i="23"/>
  <c r="U58" i="23"/>
  <c r="N23" i="23"/>
  <c r="S40" i="23" s="1"/>
  <c r="U40" i="23" s="1"/>
  <c r="K40" i="23" s="1"/>
  <c r="W58" i="23" l="1"/>
  <c r="S77" i="23" s="1"/>
  <c r="O40" i="23"/>
  <c r="N40" i="23"/>
  <c r="J40" i="23"/>
  <c r="X40" i="23"/>
  <c r="Z40" i="23" s="1"/>
  <c r="O9" i="23"/>
  <c r="W9" i="23" s="1"/>
  <c r="L40" i="23"/>
  <c r="P40" i="23"/>
  <c r="Y58" i="23" l="1"/>
  <c r="T77" i="23" s="1"/>
  <c r="V77" i="23" s="1"/>
  <c r="Y9" i="23"/>
  <c r="X9" i="23"/>
  <c r="AC9" i="23" s="1"/>
  <c r="Z9" i="23"/>
  <c r="Z58" i="23" l="1"/>
  <c r="X77" i="23"/>
  <c r="W77" i="23"/>
  <c r="AB9" i="23"/>
  <c r="Z24" i="23"/>
  <c r="Y24" i="23"/>
  <c r="AA9" i="23"/>
  <c r="AJ37" i="23" s="1"/>
  <c r="X24" i="23"/>
  <c r="H24" i="23" s="1"/>
  <c r="M24" i="23" l="1"/>
  <c r="J24" i="23"/>
  <c r="AQ37" i="23"/>
  <c r="AK37" i="23"/>
  <c r="AM37" i="23"/>
  <c r="AL37" i="23"/>
  <c r="I24" i="23"/>
  <c r="L24" i="23"/>
  <c r="N24" i="23" l="1"/>
  <c r="S41" i="23" s="1"/>
  <c r="U41" i="23" s="1"/>
  <c r="K41" i="23" s="1"/>
  <c r="T59" i="23"/>
  <c r="AS37" i="23"/>
  <c r="AR37" i="23"/>
  <c r="AT37" i="23"/>
  <c r="U59" i="23"/>
  <c r="X41" i="23" l="1"/>
  <c r="Z41" i="23" s="1"/>
  <c r="O10" i="23"/>
  <c r="W10" i="23" s="1"/>
  <c r="Z10" i="23" s="1"/>
  <c r="J41" i="23"/>
  <c r="O41" i="23"/>
  <c r="N41" i="23"/>
  <c r="P41" i="23"/>
  <c r="L41" i="23"/>
  <c r="W59" i="23"/>
  <c r="AA10" i="23" l="1"/>
  <c r="X10" i="23"/>
  <c r="AC10" i="23" s="1"/>
  <c r="Y10" i="23"/>
  <c r="Z25" i="23" s="1"/>
  <c r="S78" i="23"/>
  <c r="Y59" i="23"/>
  <c r="X25" i="23" l="1"/>
  <c r="H25" i="23" s="1"/>
  <c r="AB10" i="23"/>
  <c r="AJ38" i="23" s="1"/>
  <c r="AQ38" i="23" s="1"/>
  <c r="Y25" i="23"/>
  <c r="I25" i="23" s="1"/>
  <c r="J25" i="23"/>
  <c r="M25" i="23"/>
  <c r="Z59" i="23"/>
  <c r="T78" i="23"/>
  <c r="V78" i="23" s="1"/>
  <c r="W78" i="23"/>
  <c r="X78" i="23"/>
  <c r="L25" i="23" l="1"/>
  <c r="N25" i="23" s="1"/>
  <c r="S42" i="23" s="1"/>
  <c r="U42" i="23" s="1"/>
  <c r="X42" i="23" s="1"/>
  <c r="Z42" i="23" s="1"/>
  <c r="AM38" i="23"/>
  <c r="AK38" i="23"/>
  <c r="AL38" i="23"/>
  <c r="J42" i="23"/>
  <c r="U60" i="23"/>
  <c r="T60" i="23"/>
  <c r="W60" i="23" s="1"/>
  <c r="AR38" i="23"/>
  <c r="AT38" i="23"/>
  <c r="AS38" i="23"/>
  <c r="P42" i="23" l="1"/>
  <c r="K42" i="23"/>
  <c r="N42" i="23"/>
  <c r="L42" i="23"/>
  <c r="O42" i="23"/>
  <c r="O11" i="23"/>
  <c r="W11" i="23" s="1"/>
  <c r="S79" i="23"/>
  <c r="Y60" i="23"/>
  <c r="Y11" i="23"/>
  <c r="X11" i="23"/>
  <c r="AC11" i="23" s="1"/>
  <c r="Z11" i="23"/>
  <c r="AA11" i="23" l="1"/>
  <c r="X26" i="23"/>
  <c r="H26" i="23" s="1"/>
  <c r="Z60" i="23"/>
  <c r="T79" i="23"/>
  <c r="V79" i="23" s="1"/>
  <c r="Z26" i="23"/>
  <c r="Y26" i="23"/>
  <c r="AB11" i="23"/>
  <c r="AJ39" i="23" l="1"/>
  <c r="J26" i="23"/>
  <c r="M26" i="23"/>
  <c r="W79" i="23"/>
  <c r="L26" i="23"/>
  <c r="N26" i="23" s="1"/>
  <c r="S43" i="23" s="1"/>
  <c r="U43" i="23" s="1"/>
  <c r="I26" i="23"/>
  <c r="X79" i="23"/>
  <c r="O43" i="23" l="1"/>
  <c r="K43" i="23"/>
  <c r="T61" i="23"/>
  <c r="N43" i="23"/>
  <c r="J43" i="23"/>
  <c r="X43" i="23"/>
  <c r="Z43" i="23" s="1"/>
  <c r="O12" i="23"/>
  <c r="W12" i="23" s="1"/>
  <c r="P43" i="23"/>
  <c r="U61" i="23"/>
  <c r="L43" i="23"/>
  <c r="AQ39" i="23"/>
  <c r="AK39" i="23"/>
  <c r="AL39" i="23"/>
  <c r="AM39" i="23"/>
  <c r="W61" i="23" l="1"/>
  <c r="AR39" i="23"/>
  <c r="AS39" i="23"/>
  <c r="AT39" i="23"/>
  <c r="X12" i="23"/>
  <c r="AC12" i="23" s="1"/>
  <c r="Y12" i="23"/>
  <c r="Z12" i="23"/>
  <c r="AB12" i="23" l="1"/>
  <c r="Z27" i="23"/>
  <c r="Y27" i="23"/>
  <c r="S80" i="23"/>
  <c r="Y61" i="23"/>
  <c r="AA12" i="23"/>
  <c r="X27" i="23"/>
  <c r="H27" i="23" s="1"/>
  <c r="AJ40" i="23" l="1"/>
  <c r="AQ40" i="23"/>
  <c r="AK40" i="23"/>
  <c r="AL40" i="23"/>
  <c r="AM40" i="23"/>
  <c r="Z61" i="23"/>
  <c r="T80" i="23"/>
  <c r="V80" i="23" s="1"/>
  <c r="L27" i="23"/>
  <c r="I27" i="23"/>
  <c r="J27" i="23"/>
  <c r="M27" i="23"/>
  <c r="X80" i="23" l="1"/>
  <c r="W80" i="23"/>
  <c r="T62" i="23"/>
  <c r="AS40" i="23"/>
  <c r="AT40" i="23"/>
  <c r="AR40" i="23"/>
  <c r="U62" i="23"/>
  <c r="N27" i="23"/>
  <c r="S44" i="23" s="1"/>
  <c r="U44" i="23" s="1"/>
  <c r="N44" i="23" l="1"/>
  <c r="J44" i="23"/>
  <c r="X44" i="23"/>
  <c r="Z44" i="23" s="1"/>
  <c r="O13" i="23"/>
  <c r="W13" i="23" s="1"/>
  <c r="O44" i="23"/>
  <c r="L44" i="23"/>
  <c r="P44" i="23"/>
  <c r="W62" i="23"/>
  <c r="K44" i="23"/>
  <c r="X13" i="23" l="1"/>
  <c r="AC13" i="23" s="1"/>
  <c r="Y13" i="23"/>
  <c r="S81" i="23"/>
  <c r="Y62" i="23"/>
  <c r="Z13" i="23"/>
  <c r="AA13" i="23" l="1"/>
  <c r="X28" i="23"/>
  <c r="H28" i="23" s="1"/>
  <c r="T81" i="23"/>
  <c r="V81" i="23" s="1"/>
  <c r="Z62" i="23"/>
  <c r="AB13" i="23"/>
  <c r="Z28" i="23"/>
  <c r="Y28" i="23"/>
  <c r="W81" i="23" l="1"/>
  <c r="X81" i="23"/>
  <c r="L28" i="23"/>
  <c r="I28" i="23"/>
  <c r="M28" i="23"/>
  <c r="J28" i="23"/>
  <c r="AJ41" i="23"/>
  <c r="AQ41" i="23" l="1"/>
  <c r="AK41" i="23"/>
  <c r="AM41" i="23"/>
  <c r="AL41" i="23"/>
  <c r="U63" i="23"/>
  <c r="T63" i="23"/>
  <c r="W63" i="23" s="1"/>
  <c r="N28" i="23"/>
  <c r="S45" i="23" s="1"/>
  <c r="U45" i="23" s="1"/>
  <c r="J45" i="23" l="1"/>
  <c r="N45" i="23"/>
  <c r="X45" i="23"/>
  <c r="Z45" i="23" s="1"/>
  <c r="O14" i="23"/>
  <c r="W14" i="23" s="1"/>
  <c r="O45" i="23"/>
  <c r="K45" i="23"/>
  <c r="S82" i="23"/>
  <c r="Y63" i="23"/>
  <c r="P45" i="23"/>
  <c r="L45" i="23"/>
  <c r="AT41" i="23"/>
  <c r="AR41" i="23"/>
  <c r="AS41" i="23"/>
  <c r="Z63" i="23" l="1"/>
  <c r="T82" i="23"/>
  <c r="V82" i="23" s="1"/>
  <c r="X82" i="23"/>
  <c r="W82" i="23"/>
  <c r="Y14" i="23"/>
  <c r="X14" i="23"/>
  <c r="AC14" i="23" s="1"/>
  <c r="Z14" i="23"/>
  <c r="X29" i="23" l="1"/>
  <c r="H29" i="23" s="1"/>
  <c r="AA14" i="23"/>
  <c r="Z29" i="23"/>
  <c r="Y29" i="23"/>
  <c r="AB14" i="23"/>
  <c r="AB15" i="23"/>
  <c r="L29" i="23" l="1"/>
  <c r="I29" i="23"/>
  <c r="J29" i="23"/>
  <c r="M29" i="23"/>
  <c r="AJ42" i="23"/>
  <c r="AQ42" i="23" l="1"/>
  <c r="AK42" i="23"/>
  <c r="AM42" i="23"/>
  <c r="AL42" i="23"/>
  <c r="U64" i="23"/>
  <c r="T64" i="23"/>
  <c r="N29" i="23"/>
  <c r="S46" i="23" s="1"/>
  <c r="U46" i="23" s="1"/>
  <c r="W64" i="23" l="1"/>
  <c r="N46" i="23"/>
  <c r="J46" i="23"/>
  <c r="X46" i="23"/>
  <c r="O15" i="23"/>
  <c r="S83" i="23"/>
  <c r="Y64" i="23"/>
  <c r="K46" i="23"/>
  <c r="O46" i="23"/>
  <c r="P46" i="23"/>
  <c r="L46" i="23"/>
  <c r="AT42" i="23"/>
  <c r="AS42" i="23"/>
  <c r="AR42" i="23"/>
  <c r="T83" i="23" l="1"/>
  <c r="V83" i="23" s="1"/>
  <c r="Z64" i="23"/>
  <c r="Z46" i="23"/>
  <c r="AA15" i="23"/>
  <c r="AJ43" i="23" s="1"/>
  <c r="X83" i="23" l="1"/>
  <c r="W83" i="23"/>
  <c r="AQ43" i="23"/>
  <c r="AK43" i="23"/>
  <c r="AM43" i="23"/>
  <c r="AL43" i="23"/>
  <c r="AT43" i="23" l="1"/>
  <c r="AS43" i="23"/>
  <c r="AR43" i="23"/>
  <c r="D73" i="20" l="1"/>
  <c r="D72" i="20"/>
  <c r="D71" i="20"/>
  <c r="D70" i="20"/>
  <c r="E82" i="20"/>
  <c r="D82" i="20"/>
  <c r="I74" i="20"/>
  <c r="F81" i="20"/>
  <c r="H81" i="20" s="1"/>
  <c r="I81" i="20" s="1"/>
  <c r="F80" i="20"/>
  <c r="H80" i="20" s="1"/>
  <c r="I80" i="20" s="1"/>
  <c r="F79" i="20"/>
  <c r="F78" i="20"/>
  <c r="H78" i="20" s="1"/>
  <c r="I78" i="20" s="1"/>
  <c r="AC15" i="20"/>
  <c r="G79" i="20" l="1"/>
  <c r="F82" i="20"/>
  <c r="D74" i="20"/>
  <c r="H79" i="20"/>
  <c r="I79" i="20" l="1"/>
  <c r="I82" i="20" s="1"/>
  <c r="H82" i="20"/>
  <c r="F77" i="7"/>
  <c r="F78" i="7"/>
  <c r="H78" i="7" s="1"/>
  <c r="I78" i="7" s="1"/>
  <c r="F79" i="7"/>
  <c r="H79" i="7" s="1"/>
  <c r="I79" i="7" s="1"/>
  <c r="F76" i="7"/>
  <c r="H76" i="7" s="1"/>
  <c r="I76" i="7" s="1"/>
  <c r="AN28" i="20"/>
  <c r="AQ28" i="20"/>
  <c r="AK28" i="20"/>
  <c r="AN27" i="20"/>
  <c r="AQ27" i="20"/>
  <c r="AK27" i="20"/>
  <c r="AS27" i="20" s="1"/>
  <c r="AN26" i="20"/>
  <c r="AQ26" i="20"/>
  <c r="AK26" i="20"/>
  <c r="AN25" i="20"/>
  <c r="AQ25" i="20"/>
  <c r="AK25" i="20"/>
  <c r="AS25" i="20" s="1"/>
  <c r="AN24" i="20"/>
  <c r="AQ24" i="20"/>
  <c r="AK24" i="20"/>
  <c r="AN23" i="20"/>
  <c r="AQ23" i="20"/>
  <c r="AK23" i="20"/>
  <c r="AS23" i="20" s="1"/>
  <c r="AN22" i="20"/>
  <c r="AQ22" i="20"/>
  <c r="AK22" i="20"/>
  <c r="AS22" i="20" s="1"/>
  <c r="AN21" i="20"/>
  <c r="AQ21" i="20"/>
  <c r="AK21" i="20"/>
  <c r="AS21" i="20" s="1"/>
  <c r="AN20" i="20"/>
  <c r="AQ20" i="20"/>
  <c r="AK20" i="20"/>
  <c r="AN19" i="20"/>
  <c r="AQ19" i="20"/>
  <c r="AK19" i="20"/>
  <c r="AN18" i="20"/>
  <c r="AQ18" i="20"/>
  <c r="AK18" i="20"/>
  <c r="AN16" i="20"/>
  <c r="AQ16" i="20"/>
  <c r="AK16" i="20"/>
  <c r="AS16" i="20" s="1"/>
  <c r="AN15" i="20"/>
  <c r="AQ15" i="20"/>
  <c r="AK15" i="20"/>
  <c r="AN14" i="20"/>
  <c r="AQ14" i="20"/>
  <c r="AK14" i="20"/>
  <c r="AS14" i="20" s="1"/>
  <c r="AN13" i="20"/>
  <c r="AQ13" i="20"/>
  <c r="AK13" i="20"/>
  <c r="AN12" i="20"/>
  <c r="AQ12" i="20"/>
  <c r="AK12" i="20"/>
  <c r="AN11" i="20"/>
  <c r="AQ11" i="20"/>
  <c r="AK11" i="20"/>
  <c r="AN10" i="20"/>
  <c r="AQ10" i="20"/>
  <c r="AK10" i="20"/>
  <c r="AN9" i="20"/>
  <c r="AQ9" i="20"/>
  <c r="AK9" i="20"/>
  <c r="AN8" i="20"/>
  <c r="AQ8" i="20"/>
  <c r="AK8" i="20"/>
  <c r="AN7" i="20"/>
  <c r="AQ7" i="20"/>
  <c r="AK7" i="20"/>
  <c r="AN6" i="20"/>
  <c r="AQ6" i="20"/>
  <c r="AK6" i="20"/>
  <c r="G77" i="7" l="1"/>
  <c r="H77" i="7" s="1"/>
  <c r="I77" i="7" s="1"/>
  <c r="AS10" i="20"/>
  <c r="AS9" i="20"/>
  <c r="AS11" i="20"/>
  <c r="AS15" i="20"/>
  <c r="AT15" i="20"/>
  <c r="AT8" i="20"/>
  <c r="AT20" i="20"/>
  <c r="AU25" i="20"/>
  <c r="AT9" i="20"/>
  <c r="AT26" i="20"/>
  <c r="AU14" i="20"/>
  <c r="AS19" i="20"/>
  <c r="AS28" i="20"/>
  <c r="AT25" i="20"/>
  <c r="AU26" i="20"/>
  <c r="AT14" i="20"/>
  <c r="AT19" i="20"/>
  <c r="AS20" i="20"/>
  <c r="AS8" i="20"/>
  <c r="AU8" i="20"/>
  <c r="AS12" i="20"/>
  <c r="AU24" i="20"/>
  <c r="AT21" i="20"/>
  <c r="AU9" i="20"/>
  <c r="AU19" i="20"/>
  <c r="AU7" i="20"/>
  <c r="AT16" i="20"/>
  <c r="AU27" i="20"/>
  <c r="AU18" i="20"/>
  <c r="AU10" i="20"/>
  <c r="AU15" i="20"/>
  <c r="AU21" i="20"/>
  <c r="AU16" i="20"/>
  <c r="AU20" i="20"/>
  <c r="AT27" i="20"/>
  <c r="AS6" i="20"/>
  <c r="AT10" i="20"/>
  <c r="AU13" i="20"/>
  <c r="AS26" i="20"/>
  <c r="AU6" i="20"/>
  <c r="AU23" i="20"/>
  <c r="AT6" i="20"/>
  <c r="AU12" i="20"/>
  <c r="AT23" i="20"/>
  <c r="AT12" i="20"/>
  <c r="AT18" i="20"/>
  <c r="AT24" i="20"/>
  <c r="AT7" i="20"/>
  <c r="AT13" i="20"/>
  <c r="AS18" i="20"/>
  <c r="AS24" i="20"/>
  <c r="AS7" i="20"/>
  <c r="AS13" i="20"/>
  <c r="AU22" i="20"/>
  <c r="AU28" i="20"/>
  <c r="AU11" i="20"/>
  <c r="AT22" i="20"/>
  <c r="AT28" i="20"/>
  <c r="AT11" i="20"/>
  <c r="T29" i="20" l="1"/>
  <c r="AJ56" i="20" s="1"/>
  <c r="AK56" i="20" l="1"/>
  <c r="AL56" i="20"/>
  <c r="AM56" i="20"/>
  <c r="E46" i="20" l="1"/>
  <c r="F46" i="20" s="1"/>
  <c r="E45" i="20"/>
  <c r="F45" i="20" s="1"/>
  <c r="E44" i="20"/>
  <c r="F44" i="20" s="1"/>
  <c r="E43" i="20"/>
  <c r="F43" i="20" s="1"/>
  <c r="E42" i="20"/>
  <c r="F42" i="20" s="1"/>
  <c r="E41" i="20"/>
  <c r="F41" i="20" s="1"/>
  <c r="E40" i="20"/>
  <c r="F40" i="20" s="1"/>
  <c r="E39" i="20"/>
  <c r="F39" i="20" s="1"/>
  <c r="E38" i="20"/>
  <c r="F38" i="20" s="1"/>
  <c r="E37" i="20"/>
  <c r="F37" i="20" s="1"/>
  <c r="E36" i="20"/>
  <c r="V29" i="20"/>
  <c r="S64" i="20" s="1"/>
  <c r="Y46" i="20"/>
  <c r="Q29" i="20"/>
  <c r="E29" i="20"/>
  <c r="D29" i="20"/>
  <c r="C29" i="20"/>
  <c r="V28" i="20"/>
  <c r="S63" i="20" s="1"/>
  <c r="T28" i="20"/>
  <c r="Q28" i="20"/>
  <c r="E28" i="20"/>
  <c r="D28" i="20"/>
  <c r="C28" i="20"/>
  <c r="V27" i="20"/>
  <c r="S62" i="20" s="1"/>
  <c r="T27" i="20"/>
  <c r="Q27" i="20"/>
  <c r="E27" i="20"/>
  <c r="D27" i="20"/>
  <c r="C27" i="20"/>
  <c r="V26" i="20"/>
  <c r="S61" i="20" s="1"/>
  <c r="T26" i="20"/>
  <c r="Q26" i="20"/>
  <c r="E26" i="20"/>
  <c r="D26" i="20"/>
  <c r="C26" i="20"/>
  <c r="V25" i="20"/>
  <c r="S60" i="20" s="1"/>
  <c r="T25" i="20"/>
  <c r="Q25" i="20"/>
  <c r="E25" i="20"/>
  <c r="D25" i="20"/>
  <c r="C25" i="20"/>
  <c r="V24" i="20"/>
  <c r="S59" i="20" s="1"/>
  <c r="T24" i="20"/>
  <c r="Q24" i="20"/>
  <c r="E24" i="20"/>
  <c r="D24" i="20"/>
  <c r="C24" i="20"/>
  <c r="V23" i="20"/>
  <c r="S58" i="20" s="1"/>
  <c r="T23" i="20"/>
  <c r="Q23" i="20"/>
  <c r="E23" i="20"/>
  <c r="D23" i="20"/>
  <c r="C23" i="20"/>
  <c r="V22" i="20"/>
  <c r="S57" i="20" s="1"/>
  <c r="T22" i="20"/>
  <c r="Q22" i="20"/>
  <c r="E22" i="20"/>
  <c r="D22" i="20"/>
  <c r="C22" i="20"/>
  <c r="V21" i="20"/>
  <c r="S56" i="20" s="1"/>
  <c r="T21" i="20"/>
  <c r="Q21" i="20"/>
  <c r="E21" i="20"/>
  <c r="D21" i="20"/>
  <c r="C21" i="20"/>
  <c r="V20" i="20"/>
  <c r="S55" i="20" s="1"/>
  <c r="T20" i="20"/>
  <c r="Q20" i="20"/>
  <c r="E20" i="20"/>
  <c r="D20" i="20"/>
  <c r="C20" i="20"/>
  <c r="Z19" i="20"/>
  <c r="M19" i="20" s="1"/>
  <c r="Y19" i="20"/>
  <c r="L19" i="20" s="1"/>
  <c r="X19" i="20"/>
  <c r="H19" i="20" s="1"/>
  <c r="S54" i="20"/>
  <c r="T19" i="20"/>
  <c r="Q19" i="20"/>
  <c r="E19" i="20"/>
  <c r="D19" i="20"/>
  <c r="C19" i="20"/>
  <c r="S15" i="20"/>
  <c r="K15" i="20"/>
  <c r="S14" i="20"/>
  <c r="K14" i="20"/>
  <c r="S13" i="20"/>
  <c r="K13" i="20"/>
  <c r="S12" i="20"/>
  <c r="K12" i="20"/>
  <c r="S11" i="20"/>
  <c r="K11" i="20"/>
  <c r="S10" i="20"/>
  <c r="K10" i="20"/>
  <c r="S9" i="20"/>
  <c r="K9" i="20"/>
  <c r="S8" i="20"/>
  <c r="K8" i="20"/>
  <c r="S7" i="20"/>
  <c r="K7" i="20"/>
  <c r="S6" i="20"/>
  <c r="K6" i="20"/>
  <c r="S5" i="20"/>
  <c r="K5" i="20"/>
  <c r="Q19" i="7"/>
  <c r="Q20" i="7"/>
  <c r="Q21" i="7"/>
  <c r="Z19" i="7"/>
  <c r="Y19" i="7"/>
  <c r="X19" i="7"/>
  <c r="H19" i="7" s="1"/>
  <c r="Y15" i="7"/>
  <c r="Y14" i="7"/>
  <c r="Y13" i="7"/>
  <c r="Y12" i="7"/>
  <c r="Y11" i="7"/>
  <c r="Y10" i="7"/>
  <c r="Y9" i="7"/>
  <c r="Y8" i="7"/>
  <c r="Y7" i="7"/>
  <c r="Y6" i="7"/>
  <c r="Y5" i="7"/>
  <c r="J46" i="7"/>
  <c r="M46" i="7" s="1"/>
  <c r="E46" i="7"/>
  <c r="F46" i="7" s="1"/>
  <c r="J45" i="7"/>
  <c r="M45" i="7" s="1"/>
  <c r="E45" i="7"/>
  <c r="F45" i="7" s="1"/>
  <c r="J44" i="7"/>
  <c r="M44" i="7" s="1"/>
  <c r="E44" i="7"/>
  <c r="F44" i="7" s="1"/>
  <c r="J43" i="7"/>
  <c r="M43" i="7" s="1"/>
  <c r="E43" i="7"/>
  <c r="F43" i="7" s="1"/>
  <c r="J42" i="7"/>
  <c r="M42" i="7" s="1"/>
  <c r="E42" i="7"/>
  <c r="F42" i="7" s="1"/>
  <c r="J41" i="7"/>
  <c r="M41" i="7" s="1"/>
  <c r="E41" i="7"/>
  <c r="F41" i="7" s="1"/>
  <c r="J40" i="7"/>
  <c r="M40" i="7" s="1"/>
  <c r="E40" i="7"/>
  <c r="F40" i="7" s="1"/>
  <c r="J39" i="7"/>
  <c r="M39" i="7" s="1"/>
  <c r="E39" i="7"/>
  <c r="F39" i="7" s="1"/>
  <c r="J38" i="7"/>
  <c r="M38" i="7" s="1"/>
  <c r="E38" i="7"/>
  <c r="F38" i="7" s="1"/>
  <c r="J37" i="7"/>
  <c r="M37" i="7" s="1"/>
  <c r="E37" i="7"/>
  <c r="F37" i="7" s="1"/>
  <c r="J36" i="7"/>
  <c r="M36" i="7" s="1"/>
  <c r="E36" i="7"/>
  <c r="F36" i="7" s="1"/>
  <c r="V29" i="7"/>
  <c r="T29" i="7"/>
  <c r="Y46" i="7" s="1"/>
  <c r="Q29" i="7"/>
  <c r="E29" i="7"/>
  <c r="D29" i="7"/>
  <c r="C29" i="7"/>
  <c r="V28" i="7"/>
  <c r="T28" i="7"/>
  <c r="Y45" i="7" s="1"/>
  <c r="Q28" i="7"/>
  <c r="E28" i="7"/>
  <c r="D28" i="7"/>
  <c r="C28" i="7"/>
  <c r="V27" i="7"/>
  <c r="T27" i="7"/>
  <c r="Y44" i="7" s="1"/>
  <c r="Q27" i="7"/>
  <c r="E27" i="7"/>
  <c r="D27" i="7"/>
  <c r="C27" i="7"/>
  <c r="V26" i="7"/>
  <c r="T26" i="7"/>
  <c r="Y43" i="7" s="1"/>
  <c r="Q26" i="7"/>
  <c r="E26" i="7"/>
  <c r="D26" i="7"/>
  <c r="C26" i="7"/>
  <c r="V25" i="7"/>
  <c r="T25" i="7"/>
  <c r="Y42" i="7" s="1"/>
  <c r="Q25" i="7"/>
  <c r="E25" i="7"/>
  <c r="D25" i="7"/>
  <c r="C25" i="7"/>
  <c r="V24" i="7"/>
  <c r="T24" i="7"/>
  <c r="Y41" i="7" s="1"/>
  <c r="Q24" i="7"/>
  <c r="E24" i="7"/>
  <c r="D24" i="7"/>
  <c r="C24" i="7"/>
  <c r="V23" i="7"/>
  <c r="T23" i="7"/>
  <c r="Y40" i="7" s="1"/>
  <c r="Q23" i="7"/>
  <c r="E23" i="7"/>
  <c r="D23" i="7"/>
  <c r="C23" i="7"/>
  <c r="V22" i="7"/>
  <c r="T22" i="7"/>
  <c r="Y39" i="7" s="1"/>
  <c r="Q22" i="7"/>
  <c r="E22" i="7"/>
  <c r="D22" i="7"/>
  <c r="C22" i="7"/>
  <c r="V21" i="7"/>
  <c r="T21" i="7"/>
  <c r="Y38" i="7" s="1"/>
  <c r="E21" i="7"/>
  <c r="D21" i="7"/>
  <c r="C21" i="7"/>
  <c r="V20" i="7"/>
  <c r="T20" i="7"/>
  <c r="Y37" i="7" s="1"/>
  <c r="E20" i="7"/>
  <c r="D20" i="7"/>
  <c r="C20" i="7"/>
  <c r="V19" i="7"/>
  <c r="T19" i="7"/>
  <c r="Y36" i="7" s="1"/>
  <c r="E19" i="7"/>
  <c r="D19" i="7"/>
  <c r="C19" i="7"/>
  <c r="S15" i="7"/>
  <c r="K15" i="7"/>
  <c r="S14" i="7"/>
  <c r="K14" i="7"/>
  <c r="S13" i="7"/>
  <c r="K13" i="7"/>
  <c r="S12" i="7"/>
  <c r="K12" i="7"/>
  <c r="S11" i="7"/>
  <c r="K11" i="7"/>
  <c r="S10" i="7"/>
  <c r="K10" i="7"/>
  <c r="S9" i="7"/>
  <c r="K9" i="7"/>
  <c r="S8" i="7"/>
  <c r="K8" i="7"/>
  <c r="S7" i="7"/>
  <c r="K7" i="7"/>
  <c r="S6" i="7"/>
  <c r="K6" i="7"/>
  <c r="S5" i="7"/>
  <c r="K5" i="7"/>
  <c r="H73" i="7" l="1"/>
  <c r="J73" i="7" s="1"/>
  <c r="H72" i="7"/>
  <c r="J72" i="7" s="1"/>
  <c r="N73" i="7"/>
  <c r="N72" i="7"/>
  <c r="I19" i="7"/>
  <c r="L19" i="7"/>
  <c r="J19" i="7"/>
  <c r="L36" i="7" s="1"/>
  <c r="O36" i="7" s="1"/>
  <c r="M19" i="7"/>
  <c r="N19" i="20"/>
  <c r="S36" i="20" s="1"/>
  <c r="U36" i="20" s="1"/>
  <c r="Y39" i="20"/>
  <c r="AJ49" i="20"/>
  <c r="Y41" i="20"/>
  <c r="AJ51" i="20"/>
  <c r="Y43" i="20"/>
  <c r="AJ53" i="20"/>
  <c r="Y38" i="20"/>
  <c r="AJ48" i="20"/>
  <c r="Y42" i="20"/>
  <c r="AJ52" i="20"/>
  <c r="Y44" i="20"/>
  <c r="AJ54" i="20"/>
  <c r="Y45" i="20"/>
  <c r="AJ55" i="20"/>
  <c r="Y40" i="20"/>
  <c r="AJ50" i="20"/>
  <c r="Y37" i="20"/>
  <c r="AJ47" i="20"/>
  <c r="Y36" i="20"/>
  <c r="AJ46" i="20"/>
  <c r="O5" i="20"/>
  <c r="I19" i="20"/>
  <c r="J19" i="20"/>
  <c r="K36" i="7"/>
  <c r="N36" i="7" s="1"/>
  <c r="J36" i="20" l="1"/>
  <c r="N36" i="20"/>
  <c r="AB5" i="20"/>
  <c r="H73" i="20"/>
  <c r="J73" i="20" s="1"/>
  <c r="H72" i="20"/>
  <c r="J72" i="20" s="1"/>
  <c r="N19" i="7"/>
  <c r="S36" i="7" s="1"/>
  <c r="U36" i="7" s="1"/>
  <c r="AL54" i="20"/>
  <c r="AM54" i="20"/>
  <c r="AK54" i="20"/>
  <c r="AM52" i="20"/>
  <c r="AK52" i="20"/>
  <c r="AL52" i="20"/>
  <c r="P36" i="20"/>
  <c r="L36" i="20"/>
  <c r="U54" i="20"/>
  <c r="AL48" i="20"/>
  <c r="AK48" i="20"/>
  <c r="AM48" i="20"/>
  <c r="Z36" i="20"/>
  <c r="AM53" i="20"/>
  <c r="AK53" i="20"/>
  <c r="AL53" i="20"/>
  <c r="AK50" i="20"/>
  <c r="AM50" i="20"/>
  <c r="AL50" i="20"/>
  <c r="O36" i="20"/>
  <c r="K36" i="20"/>
  <c r="T54" i="20"/>
  <c r="W54" i="20" s="1"/>
  <c r="S73" i="20" s="1"/>
  <c r="AK55" i="20"/>
  <c r="AM55" i="20"/>
  <c r="AL55" i="20"/>
  <c r="AK49" i="20"/>
  <c r="AL49" i="20"/>
  <c r="AM49" i="20"/>
  <c r="AL46" i="20"/>
  <c r="AM46" i="20"/>
  <c r="AK46" i="20"/>
  <c r="Z5" i="20"/>
  <c r="AL47" i="20"/>
  <c r="AK47" i="20"/>
  <c r="AM47" i="20"/>
  <c r="X5" i="20"/>
  <c r="AK51" i="20"/>
  <c r="AL51" i="20"/>
  <c r="AM51" i="20"/>
  <c r="Z5" i="7"/>
  <c r="H71" i="7" l="1"/>
  <c r="J71" i="7" s="1"/>
  <c r="Y20" i="20"/>
  <c r="H70" i="20"/>
  <c r="J70" i="20" s="1"/>
  <c r="AC5" i="20"/>
  <c r="F70" i="20" s="1"/>
  <c r="G70" i="20" s="1"/>
  <c r="AA5" i="20"/>
  <c r="H71" i="20"/>
  <c r="O5" i="7"/>
  <c r="V5" i="7" s="1"/>
  <c r="X36" i="7"/>
  <c r="Z36" i="7" s="1"/>
  <c r="F73" i="20"/>
  <c r="G73" i="20" s="1"/>
  <c r="F72" i="20"/>
  <c r="G72" i="20" s="1"/>
  <c r="X20" i="20"/>
  <c r="H20" i="20" s="1"/>
  <c r="Z20" i="20"/>
  <c r="Y54" i="20"/>
  <c r="I20" i="20"/>
  <c r="L20" i="20"/>
  <c r="J20" i="20"/>
  <c r="M20" i="20"/>
  <c r="W5" i="7" l="1"/>
  <c r="X5" i="7"/>
  <c r="J71" i="20"/>
  <c r="H74" i="20"/>
  <c r="AJ33" i="20"/>
  <c r="F71" i="20"/>
  <c r="J74" i="20"/>
  <c r="T73" i="20"/>
  <c r="Z54" i="20"/>
  <c r="U55" i="20"/>
  <c r="T55" i="20"/>
  <c r="W55" i="20" s="1"/>
  <c r="N20" i="20"/>
  <c r="S37" i="20" s="1"/>
  <c r="U37" i="20" s="1"/>
  <c r="K37" i="20" s="1"/>
  <c r="G71" i="20" l="1"/>
  <c r="G74" i="20" s="1"/>
  <c r="F74" i="20"/>
  <c r="E71" i="20"/>
  <c r="AQ33" i="20"/>
  <c r="AM33" i="20"/>
  <c r="AK33" i="20"/>
  <c r="AL33" i="20"/>
  <c r="AC5" i="7"/>
  <c r="F70" i="7" s="1"/>
  <c r="G70" i="7" s="1"/>
  <c r="H70" i="7"/>
  <c r="J70" i="7" s="1"/>
  <c r="Y20" i="7"/>
  <c r="Z20" i="7"/>
  <c r="X20" i="7"/>
  <c r="H20" i="7" s="1"/>
  <c r="AB5" i="7"/>
  <c r="AA5" i="7"/>
  <c r="F71" i="7" s="1"/>
  <c r="P37" i="20"/>
  <c r="L37" i="20"/>
  <c r="J37" i="20"/>
  <c r="N37" i="20"/>
  <c r="Y55" i="20"/>
  <c r="T74" i="20" s="1"/>
  <c r="S74" i="20"/>
  <c r="O37" i="20"/>
  <c r="V73" i="20"/>
  <c r="X73" i="20"/>
  <c r="W73" i="20"/>
  <c r="O6" i="20"/>
  <c r="W6" i="20" s="1"/>
  <c r="X37" i="20"/>
  <c r="Z37" i="20" s="1"/>
  <c r="G71" i="7" l="1"/>
  <c r="E71" i="7"/>
  <c r="F73" i="7"/>
  <c r="G73" i="7" s="1"/>
  <c r="F72" i="7"/>
  <c r="G72" i="7" s="1"/>
  <c r="J20" i="7"/>
  <c r="L37" i="7" s="1"/>
  <c r="O37" i="7" s="1"/>
  <c r="M20" i="7"/>
  <c r="L20" i="7"/>
  <c r="N20" i="7" s="1"/>
  <c r="S37" i="7" s="1"/>
  <c r="U37" i="7" s="1"/>
  <c r="I20" i="7"/>
  <c r="AR33" i="20"/>
  <c r="AS33" i="20"/>
  <c r="AT33" i="20"/>
  <c r="V74" i="20"/>
  <c r="X6" i="20"/>
  <c r="W74" i="20"/>
  <c r="X74" i="20"/>
  <c r="Z55" i="20"/>
  <c r="Y6" i="20"/>
  <c r="Z6" i="20"/>
  <c r="AA6" i="20" l="1"/>
  <c r="N71" i="20"/>
  <c r="AB6" i="20"/>
  <c r="N73" i="20"/>
  <c r="N72" i="20"/>
  <c r="N70" i="20"/>
  <c r="AC6" i="20"/>
  <c r="L70" i="20" s="1"/>
  <c r="M70" i="20" s="1"/>
  <c r="X37" i="7"/>
  <c r="Z37" i="7" s="1"/>
  <c r="O6" i="7"/>
  <c r="V6" i="7" s="1"/>
  <c r="Z6" i="7"/>
  <c r="X21" i="20"/>
  <c r="H21" i="20" s="1"/>
  <c r="Y21" i="20"/>
  <c r="Z21" i="20"/>
  <c r="N71" i="7" l="1"/>
  <c r="W6" i="7"/>
  <c r="X6" i="7"/>
  <c r="L73" i="20"/>
  <c r="M73" i="20" s="1"/>
  <c r="L72" i="20"/>
  <c r="M72" i="20" s="1"/>
  <c r="N74" i="20"/>
  <c r="AJ34" i="20"/>
  <c r="L71" i="20"/>
  <c r="I21" i="20"/>
  <c r="L21" i="20"/>
  <c r="M21" i="20"/>
  <c r="J21" i="20"/>
  <c r="M71" i="20" l="1"/>
  <c r="M74" i="20" s="1"/>
  <c r="L74" i="20"/>
  <c r="K71" i="20"/>
  <c r="AQ34" i="20"/>
  <c r="AL34" i="20"/>
  <c r="AK34" i="20"/>
  <c r="AM34" i="20"/>
  <c r="N70" i="7"/>
  <c r="AC6" i="7"/>
  <c r="L70" i="7" s="1"/>
  <c r="M70" i="7" s="1"/>
  <c r="Y21" i="7"/>
  <c r="Z21" i="7"/>
  <c r="X21" i="7"/>
  <c r="H21" i="7" s="1"/>
  <c r="AB6" i="7"/>
  <c r="AA6" i="7"/>
  <c r="L71" i="7" s="1"/>
  <c r="U56" i="20"/>
  <c r="T56" i="20"/>
  <c r="W56" i="20" s="1"/>
  <c r="N21" i="20"/>
  <c r="U38" i="20" s="1"/>
  <c r="K71" i="7" l="1"/>
  <c r="M71" i="7"/>
  <c r="L72" i="7"/>
  <c r="M72" i="7" s="1"/>
  <c r="L73" i="7"/>
  <c r="M73" i="7" s="1"/>
  <c r="J21" i="7"/>
  <c r="L38" i="7" s="1"/>
  <c r="O38" i="7" s="1"/>
  <c r="M21" i="7"/>
  <c r="I21" i="7"/>
  <c r="L21" i="7"/>
  <c r="N21" i="7" s="1"/>
  <c r="AS34" i="20"/>
  <c r="AT34" i="20"/>
  <c r="AR34" i="20"/>
  <c r="N38" i="20"/>
  <c r="J38" i="20"/>
  <c r="Y56" i="20"/>
  <c r="T75" i="20" s="1"/>
  <c r="S75" i="20"/>
  <c r="O38" i="20"/>
  <c r="K38" i="20"/>
  <c r="P38" i="20"/>
  <c r="L38" i="20"/>
  <c r="X38" i="20"/>
  <c r="Z38" i="20" s="1"/>
  <c r="O7" i="20"/>
  <c r="W7" i="20" s="1"/>
  <c r="Z56" i="20" l="1"/>
  <c r="W75" i="20"/>
  <c r="X75" i="20"/>
  <c r="X7" i="20"/>
  <c r="AC7" i="20" s="1"/>
  <c r="V75" i="20"/>
  <c r="Y7" i="20"/>
  <c r="AB7" i="20" s="1"/>
  <c r="Z7" i="20"/>
  <c r="AA7" i="20" s="1"/>
  <c r="AJ35" i="20" l="1"/>
  <c r="AQ35" i="20"/>
  <c r="AK35" i="20"/>
  <c r="AL35" i="20"/>
  <c r="AM35" i="20"/>
  <c r="X22" i="20"/>
  <c r="H22" i="20" s="1"/>
  <c r="Z22" i="20"/>
  <c r="Y22" i="20"/>
  <c r="AT35" i="20" l="1"/>
  <c r="AS35" i="20"/>
  <c r="AR35" i="20"/>
  <c r="L22" i="20"/>
  <c r="I22" i="20"/>
  <c r="M22" i="20"/>
  <c r="J22" i="20"/>
  <c r="T57" i="20" l="1"/>
  <c r="U57" i="20"/>
  <c r="N22" i="20"/>
  <c r="S39" i="20" s="1"/>
  <c r="U39" i="20" s="1"/>
  <c r="J39" i="20" l="1"/>
  <c r="N39" i="20"/>
  <c r="O39" i="20"/>
  <c r="K39" i="20"/>
  <c r="P39" i="20"/>
  <c r="L39" i="20"/>
  <c r="W57" i="20"/>
  <c r="X39" i="20"/>
  <c r="Z39" i="20" s="1"/>
  <c r="O8" i="20"/>
  <c r="W8" i="20" s="1"/>
  <c r="Y57" i="20" l="1"/>
  <c r="S76" i="20"/>
  <c r="X8" i="20"/>
  <c r="AC8" i="20" s="1"/>
  <c r="Y8" i="20"/>
  <c r="AB8" i="20" s="1"/>
  <c r="Z8" i="20"/>
  <c r="AA8" i="20" s="1"/>
  <c r="AJ36" i="20" l="1"/>
  <c r="Z57" i="20"/>
  <c r="T76" i="20"/>
  <c r="V76" i="20" s="1"/>
  <c r="Z23" i="20"/>
  <c r="Y23" i="20"/>
  <c r="X23" i="20"/>
  <c r="H23" i="20" s="1"/>
  <c r="X76" i="20" l="1"/>
  <c r="W76" i="20"/>
  <c r="AQ36" i="20"/>
  <c r="AK36" i="20"/>
  <c r="AL36" i="20"/>
  <c r="AM36" i="20"/>
  <c r="M23" i="20"/>
  <c r="J23" i="20"/>
  <c r="L23" i="20"/>
  <c r="I23" i="20"/>
  <c r="AT36" i="20" l="1"/>
  <c r="AS36" i="20"/>
  <c r="AR36" i="20"/>
  <c r="T58" i="20"/>
  <c r="N23" i="20"/>
  <c r="S40" i="20" s="1"/>
  <c r="U40" i="20" s="1"/>
  <c r="U58" i="20"/>
  <c r="J40" i="20" l="1"/>
  <c r="N40" i="20"/>
  <c r="L40" i="20"/>
  <c r="P40" i="20"/>
  <c r="X40" i="20"/>
  <c r="Z40" i="20" s="1"/>
  <c r="O40" i="20"/>
  <c r="O9" i="20"/>
  <c r="W9" i="20" s="1"/>
  <c r="K40" i="20"/>
  <c r="W58" i="20"/>
  <c r="K37" i="7"/>
  <c r="N37" i="7" s="1"/>
  <c r="Z9" i="20" l="1"/>
  <c r="AA9" i="20" s="1"/>
  <c r="X9" i="20"/>
  <c r="AC9" i="20" s="1"/>
  <c r="Y9" i="20"/>
  <c r="AB9" i="20" s="1"/>
  <c r="Y58" i="20"/>
  <c r="S77" i="20"/>
  <c r="K38" i="7"/>
  <c r="N38" i="7" s="1"/>
  <c r="S38" i="7"/>
  <c r="U38" i="7" s="1"/>
  <c r="X38" i="7" s="1"/>
  <c r="O7" i="7" l="1"/>
  <c r="V7" i="7" s="1"/>
  <c r="Z38" i="7"/>
  <c r="AJ37" i="20"/>
  <c r="AM37" i="20" s="1"/>
  <c r="AQ37" i="20"/>
  <c r="AK37" i="20"/>
  <c r="AL37" i="20"/>
  <c r="Z58" i="20"/>
  <c r="T77" i="20"/>
  <c r="V77" i="20" s="1"/>
  <c r="W77" i="20"/>
  <c r="X77" i="20"/>
  <c r="X24" i="20"/>
  <c r="H24" i="20" s="1"/>
  <c r="Z24" i="20"/>
  <c r="J24" i="20" s="1"/>
  <c r="Y24" i="20"/>
  <c r="I24" i="20" s="1"/>
  <c r="X7" i="7"/>
  <c r="Z7" i="7"/>
  <c r="W7" i="7" l="1"/>
  <c r="AB7" i="7" s="1"/>
  <c r="AA7" i="7"/>
  <c r="AC7" i="7"/>
  <c r="AS37" i="20"/>
  <c r="AT37" i="20"/>
  <c r="L24" i="20"/>
  <c r="M24" i="20"/>
  <c r="AR37" i="20"/>
  <c r="T59" i="20"/>
  <c r="U59" i="20"/>
  <c r="X22" i="7"/>
  <c r="H22" i="7" s="1"/>
  <c r="Y22" i="7"/>
  <c r="Z22" i="7"/>
  <c r="M22" i="7" l="1"/>
  <c r="J22" i="7"/>
  <c r="L39" i="7" s="1"/>
  <c r="O39" i="7" s="1"/>
  <c r="L22" i="7"/>
  <c r="I22" i="7"/>
  <c r="K39" i="7" s="1"/>
  <c r="N39" i="7" s="1"/>
  <c r="N24" i="20"/>
  <c r="S41" i="20" s="1"/>
  <c r="U41" i="20" s="1"/>
  <c r="W59" i="20"/>
  <c r="N22" i="7"/>
  <c r="S39" i="7" s="1"/>
  <c r="U39" i="7" s="1"/>
  <c r="X39" i="7" s="1"/>
  <c r="Z8" i="7"/>
  <c r="Z39" i="7" l="1"/>
  <c r="O8" i="7"/>
  <c r="V8" i="7" s="1"/>
  <c r="W8" i="7" s="1"/>
  <c r="Y59" i="20"/>
  <c r="S78" i="20"/>
  <c r="N41" i="20"/>
  <c r="J41" i="20"/>
  <c r="K41" i="20"/>
  <c r="X41" i="20"/>
  <c r="Z41" i="20" s="1"/>
  <c r="O41" i="20"/>
  <c r="O10" i="20"/>
  <c r="W10" i="20" s="1"/>
  <c r="P41" i="20"/>
  <c r="L41" i="20"/>
  <c r="X8" i="7" l="1"/>
  <c r="X10" i="20"/>
  <c r="AC10" i="20" s="1"/>
  <c r="Z10" i="20"/>
  <c r="Y10" i="20"/>
  <c r="Z59" i="20"/>
  <c r="T78" i="20"/>
  <c r="V78" i="20" s="1"/>
  <c r="AC8" i="7" l="1"/>
  <c r="X23" i="7"/>
  <c r="H23" i="7" s="1"/>
  <c r="Z23" i="7"/>
  <c r="Y23" i="7"/>
  <c r="AB8" i="7"/>
  <c r="AA8" i="7"/>
  <c r="X78" i="20"/>
  <c r="W78" i="20"/>
  <c r="AB10" i="20"/>
  <c r="Y25" i="20"/>
  <c r="Z25" i="20"/>
  <c r="AA10" i="20"/>
  <c r="X25" i="20"/>
  <c r="H25" i="20" s="1"/>
  <c r="L23" i="7" l="1"/>
  <c r="I23" i="7"/>
  <c r="K40" i="7" s="1"/>
  <c r="N40" i="7" s="1"/>
  <c r="M23" i="7"/>
  <c r="J23" i="7"/>
  <c r="L40" i="7" s="1"/>
  <c r="O40" i="7" s="1"/>
  <c r="AJ38" i="20"/>
  <c r="AQ38" i="20" s="1"/>
  <c r="M25" i="20"/>
  <c r="J25" i="20"/>
  <c r="AK38" i="20"/>
  <c r="L25" i="20"/>
  <c r="I25" i="20"/>
  <c r="N23" i="7" l="1"/>
  <c r="S40" i="7" s="1"/>
  <c r="U40" i="7" s="1"/>
  <c r="AT38" i="20"/>
  <c r="AS38" i="20"/>
  <c r="N25" i="20"/>
  <c r="S42" i="20" s="1"/>
  <c r="U42" i="20" s="1"/>
  <c r="O11" i="20" s="1"/>
  <c r="W11" i="20" s="1"/>
  <c r="Y11" i="20" s="1"/>
  <c r="AL38" i="20"/>
  <c r="AM38" i="20"/>
  <c r="Z11" i="20"/>
  <c r="AA11" i="20" s="1"/>
  <c r="X11" i="20"/>
  <c r="AC11" i="20" s="1"/>
  <c r="O42" i="20"/>
  <c r="K42" i="20"/>
  <c r="T60" i="20"/>
  <c r="X42" i="20"/>
  <c r="Z42" i="20" s="1"/>
  <c r="J42" i="20"/>
  <c r="AR38" i="20"/>
  <c r="P42" i="20"/>
  <c r="L42" i="20"/>
  <c r="U60" i="20"/>
  <c r="X26" i="20"/>
  <c r="H26" i="20" s="1"/>
  <c r="W60" i="20" l="1"/>
  <c r="Z9" i="7"/>
  <c r="X40" i="7"/>
  <c r="Z40" i="7" s="1"/>
  <c r="O9" i="7"/>
  <c r="V9" i="7" s="1"/>
  <c r="W9" i="7" s="1"/>
  <c r="N42" i="20"/>
  <c r="AB11" i="20"/>
  <c r="Z26" i="20"/>
  <c r="M26" i="20" s="1"/>
  <c r="Y26" i="20"/>
  <c r="L26" i="20" s="1"/>
  <c r="Y60" i="20"/>
  <c r="S79" i="20"/>
  <c r="AJ39" i="20"/>
  <c r="AB9" i="7" l="1"/>
  <c r="X9" i="7"/>
  <c r="X24" i="7"/>
  <c r="H24" i="7" s="1"/>
  <c r="AA9" i="7"/>
  <c r="J26" i="20"/>
  <c r="I26" i="20"/>
  <c r="AQ39" i="20"/>
  <c r="AK39" i="20"/>
  <c r="AM39" i="20"/>
  <c r="AL39" i="20"/>
  <c r="T79" i="20"/>
  <c r="V79" i="20" s="1"/>
  <c r="Z60" i="20"/>
  <c r="U61" i="20"/>
  <c r="T61" i="20"/>
  <c r="W61" i="20" s="1"/>
  <c r="N26" i="20"/>
  <c r="S43" i="20" s="1"/>
  <c r="U43" i="20" s="1"/>
  <c r="P43" i="20" s="1"/>
  <c r="Y24" i="7" l="1"/>
  <c r="Z24" i="7"/>
  <c r="AC9" i="7"/>
  <c r="AS39" i="20"/>
  <c r="AT39" i="20"/>
  <c r="L43" i="20"/>
  <c r="W79" i="20"/>
  <c r="X79" i="20"/>
  <c r="N43" i="20"/>
  <c r="J43" i="20"/>
  <c r="AR39" i="20"/>
  <c r="Y61" i="20"/>
  <c r="T80" i="20" s="1"/>
  <c r="S80" i="20"/>
  <c r="O43" i="20"/>
  <c r="K43" i="20"/>
  <c r="X43" i="20"/>
  <c r="Z43" i="20" s="1"/>
  <c r="O12" i="20"/>
  <c r="W12" i="20" s="1"/>
  <c r="M24" i="7" l="1"/>
  <c r="J24" i="7"/>
  <c r="L41" i="7" s="1"/>
  <c r="O41" i="7" s="1"/>
  <c r="L24" i="7"/>
  <c r="N24" i="7" s="1"/>
  <c r="S41" i="7" s="1"/>
  <c r="U41" i="7" s="1"/>
  <c r="I24" i="7"/>
  <c r="K41" i="7" s="1"/>
  <c r="N41" i="7" s="1"/>
  <c r="X80" i="20"/>
  <c r="W80" i="20"/>
  <c r="V80" i="20"/>
  <c r="X12" i="20"/>
  <c r="AC12" i="20" s="1"/>
  <c r="Z61" i="20"/>
  <c r="Y12" i="20"/>
  <c r="AB12" i="20" s="1"/>
  <c r="Z12" i="20"/>
  <c r="AA12" i="20" s="1"/>
  <c r="AJ40" i="20" s="1"/>
  <c r="Z10" i="7" l="1"/>
  <c r="X41" i="7"/>
  <c r="Z41" i="7" s="1"/>
  <c r="O10" i="7"/>
  <c r="V10" i="7" s="1"/>
  <c r="W10" i="7" s="1"/>
  <c r="AQ40" i="20"/>
  <c r="AK40" i="20"/>
  <c r="AL40" i="20"/>
  <c r="AM40" i="20"/>
  <c r="X27" i="20"/>
  <c r="H27" i="20" s="1"/>
  <c r="Z27" i="20"/>
  <c r="Y27" i="20"/>
  <c r="AB10" i="7" l="1"/>
  <c r="X10" i="7"/>
  <c r="X25" i="7"/>
  <c r="H25" i="7" s="1"/>
  <c r="AA10" i="7"/>
  <c r="AT40" i="20"/>
  <c r="AS40" i="20"/>
  <c r="AR40" i="20"/>
  <c r="L27" i="20"/>
  <c r="I27" i="20"/>
  <c r="M27" i="20"/>
  <c r="J27" i="20"/>
  <c r="Y25" i="7" l="1"/>
  <c r="Z25" i="7"/>
  <c r="AC10" i="7"/>
  <c r="T62" i="20"/>
  <c r="U62" i="20"/>
  <c r="N27" i="20"/>
  <c r="S44" i="20" s="1"/>
  <c r="U44" i="20" s="1"/>
  <c r="M25" i="7" l="1"/>
  <c r="J25" i="7"/>
  <c r="L42" i="7" s="1"/>
  <c r="O42" i="7" s="1"/>
  <c r="L25" i="7"/>
  <c r="N25" i="7" s="1"/>
  <c r="S42" i="7" s="1"/>
  <c r="U42" i="7" s="1"/>
  <c r="I25" i="7"/>
  <c r="K42" i="7" s="1"/>
  <c r="N42" i="7" s="1"/>
  <c r="J44" i="20"/>
  <c r="N44" i="20"/>
  <c r="K44" i="20"/>
  <c r="O44" i="20"/>
  <c r="P44" i="20"/>
  <c r="L44" i="20"/>
  <c r="W62" i="20"/>
  <c r="X44" i="20"/>
  <c r="Z44" i="20" s="1"/>
  <c r="O13" i="20"/>
  <c r="W13" i="20" s="1"/>
  <c r="Z11" i="7" l="1"/>
  <c r="X42" i="7"/>
  <c r="Z42" i="7" s="1"/>
  <c r="O11" i="7"/>
  <c r="V11" i="7" s="1"/>
  <c r="W11" i="7" s="1"/>
  <c r="Y62" i="20"/>
  <c r="T81" i="20" s="1"/>
  <c r="S81" i="20"/>
  <c r="X13" i="20"/>
  <c r="AC13" i="20" s="1"/>
  <c r="Y13" i="20"/>
  <c r="AB13" i="20" s="1"/>
  <c r="Z13" i="20"/>
  <c r="AA13" i="20" s="1"/>
  <c r="AB11" i="7" l="1"/>
  <c r="X11" i="7"/>
  <c r="X26" i="7"/>
  <c r="H26" i="7" s="1"/>
  <c r="AA11" i="7"/>
  <c r="Z62" i="20"/>
  <c r="V81" i="20"/>
  <c r="X81" i="20"/>
  <c r="W81" i="20"/>
  <c r="AJ41" i="20"/>
  <c r="X28" i="20"/>
  <c r="H28" i="20" s="1"/>
  <c r="Z28" i="20"/>
  <c r="Y28" i="20"/>
  <c r="Y26" i="7" l="1"/>
  <c r="Z26" i="7"/>
  <c r="AC11" i="7"/>
  <c r="AQ41" i="20"/>
  <c r="AM41" i="20"/>
  <c r="AK41" i="20"/>
  <c r="AL41" i="20"/>
  <c r="I28" i="20"/>
  <c r="L28" i="20"/>
  <c r="J28" i="20"/>
  <c r="M28" i="20"/>
  <c r="M26" i="7" l="1"/>
  <c r="J26" i="7"/>
  <c r="L43" i="7" s="1"/>
  <c r="O43" i="7" s="1"/>
  <c r="L26" i="7"/>
  <c r="N26" i="7" s="1"/>
  <c r="S43" i="7" s="1"/>
  <c r="U43" i="7" s="1"/>
  <c r="I26" i="7"/>
  <c r="K43" i="7" s="1"/>
  <c r="N43" i="7" s="1"/>
  <c r="AT41" i="20"/>
  <c r="AS41" i="20"/>
  <c r="AR41" i="20"/>
  <c r="U63" i="20"/>
  <c r="T63" i="20"/>
  <c r="W63" i="20" s="1"/>
  <c r="N28" i="20"/>
  <c r="S45" i="20" s="1"/>
  <c r="U45" i="20" s="1"/>
  <c r="X43" i="7" l="1"/>
  <c r="Z43" i="7" s="1"/>
  <c r="Z12" i="7"/>
  <c r="O12" i="7"/>
  <c r="V12" i="7" s="1"/>
  <c r="W12" i="7" s="1"/>
  <c r="J45" i="20"/>
  <c r="N45" i="20"/>
  <c r="Y63" i="20"/>
  <c r="T82" i="20" s="1"/>
  <c r="S82" i="20"/>
  <c r="O45" i="20"/>
  <c r="K45" i="20"/>
  <c r="P45" i="20"/>
  <c r="L45" i="20"/>
  <c r="X45" i="20"/>
  <c r="Z45" i="20" s="1"/>
  <c r="O14" i="20"/>
  <c r="W14" i="20" s="1"/>
  <c r="X14" i="20" s="1"/>
  <c r="AC14" i="20" s="1"/>
  <c r="AB12" i="7" l="1"/>
  <c r="X12" i="7"/>
  <c r="AA12" i="7"/>
  <c r="X27" i="7"/>
  <c r="H27" i="7" s="1"/>
  <c r="W82" i="20"/>
  <c r="X82" i="20"/>
  <c r="V82" i="20"/>
  <c r="Z63" i="20"/>
  <c r="Y14" i="20"/>
  <c r="Z14" i="20"/>
  <c r="AB15" i="20" l="1"/>
  <c r="AC12" i="7"/>
  <c r="Z27" i="7"/>
  <c r="Y27" i="7"/>
  <c r="AA14" i="20"/>
  <c r="AB14" i="20"/>
  <c r="X29" i="20"/>
  <c r="H29" i="20" s="1"/>
  <c r="Y29" i="20"/>
  <c r="Z29" i="20"/>
  <c r="L27" i="7" l="1"/>
  <c r="I27" i="7"/>
  <c r="K44" i="7" s="1"/>
  <c r="N44" i="7" s="1"/>
  <c r="M27" i="7"/>
  <c r="J27" i="7"/>
  <c r="L44" i="7" s="1"/>
  <c r="O44" i="7" s="1"/>
  <c r="AJ42" i="20"/>
  <c r="M29" i="20"/>
  <c r="J29" i="20"/>
  <c r="L29" i="20"/>
  <c r="I29" i="20"/>
  <c r="N27" i="7" l="1"/>
  <c r="S44" i="7" s="1"/>
  <c r="U44" i="7" s="1"/>
  <c r="N29" i="20"/>
  <c r="S46" i="20" s="1"/>
  <c r="U46" i="20" s="1"/>
  <c r="L46" i="20"/>
  <c r="AQ42" i="20"/>
  <c r="AL42" i="20"/>
  <c r="AM42" i="20"/>
  <c r="AK42" i="20"/>
  <c r="U64" i="20"/>
  <c r="T64" i="20"/>
  <c r="W64" i="20" s="1"/>
  <c r="X46" i="20"/>
  <c r="AA15" i="20" s="1"/>
  <c r="P46" i="20" l="1"/>
  <c r="O15" i="20"/>
  <c r="Z13" i="7"/>
  <c r="X44" i="7"/>
  <c r="Z44" i="7" s="1"/>
  <c r="O13" i="7"/>
  <c r="V13" i="7" s="1"/>
  <c r="W13" i="7" s="1"/>
  <c r="AT42" i="20"/>
  <c r="AS42" i="20"/>
  <c r="Z46" i="20"/>
  <c r="AJ43" i="20"/>
  <c r="Y64" i="20"/>
  <c r="T83" i="20" s="1"/>
  <c r="S83" i="20"/>
  <c r="AR42" i="20"/>
  <c r="N46" i="20"/>
  <c r="J46" i="20"/>
  <c r="O46" i="20"/>
  <c r="K46" i="20"/>
  <c r="AB13" i="7" l="1"/>
  <c r="X13" i="7"/>
  <c r="AA13" i="7"/>
  <c r="X28" i="7"/>
  <c r="H28" i="7" s="1"/>
  <c r="V83" i="20"/>
  <c r="AQ43" i="20"/>
  <c r="AT43" i="20" s="1"/>
  <c r="AK43" i="20"/>
  <c r="AM43" i="20"/>
  <c r="AL43" i="20"/>
  <c r="Z64" i="20"/>
  <c r="W83" i="20"/>
  <c r="X83" i="20"/>
  <c r="AC13" i="7" l="1"/>
  <c r="Y28" i="7"/>
  <c r="Z28" i="7"/>
  <c r="AS43" i="20"/>
  <c r="AR43" i="20"/>
  <c r="M28" i="7" l="1"/>
  <c r="J28" i="7"/>
  <c r="L45" i="7" s="1"/>
  <c r="O45" i="7" s="1"/>
  <c r="L28" i="7"/>
  <c r="N28" i="7" s="1"/>
  <c r="S45" i="7" s="1"/>
  <c r="U45" i="7" s="1"/>
  <c r="I28" i="7"/>
  <c r="K45" i="7" s="1"/>
  <c r="N45" i="7" s="1"/>
  <c r="Z14" i="7" l="1"/>
  <c r="X45" i="7"/>
  <c r="Z45" i="7" s="1"/>
  <c r="O14" i="7"/>
  <c r="V14" i="7" s="1"/>
  <c r="W14" i="7" s="1"/>
  <c r="AB14" i="7" l="1"/>
  <c r="X14" i="7"/>
  <c r="X29" i="7"/>
  <c r="H29" i="7" s="1"/>
  <c r="AA14" i="7"/>
  <c r="AC14" i="7" l="1"/>
  <c r="Z29" i="7"/>
  <c r="Y29" i="7"/>
  <c r="L29" i="7" l="1"/>
  <c r="I29" i="7"/>
  <c r="K46" i="7" s="1"/>
  <c r="N46" i="7" s="1"/>
  <c r="M29" i="7"/>
  <c r="J29" i="7"/>
  <c r="L46" i="7" s="1"/>
  <c r="O46" i="7" s="1"/>
  <c r="N29" i="7" l="1"/>
  <c r="S46" i="7" s="1"/>
  <c r="U46" i="7" s="1"/>
  <c r="Z15" i="7" l="1"/>
  <c r="X46" i="7"/>
  <c r="Z46" i="7" s="1"/>
  <c r="O15" i="7"/>
  <c r="V15" i="7" s="1"/>
  <c r="W15" i="7" s="1"/>
  <c r="AB15" i="7" l="1"/>
  <c r="X15" i="7"/>
  <c r="AC15" i="7" s="1"/>
  <c r="AA15" i="7"/>
</calcChain>
</file>

<file path=xl/sharedStrings.xml><?xml version="1.0" encoding="utf-8"?>
<sst xmlns="http://schemas.openxmlformats.org/spreadsheetml/2006/main" count="936" uniqueCount="185">
  <si>
    <t>Initial Data, Fill Orange boxes</t>
  </si>
  <si>
    <t>Mass (g)</t>
  </si>
  <si>
    <t>Biotage tubes</t>
  </si>
  <si>
    <t>Total Filtrate Mass (g)</t>
  </si>
  <si>
    <t>Vials</t>
  </si>
  <si>
    <t>Mass of filtrate added (g)</t>
  </si>
  <si>
    <t>Actual Results</t>
  </si>
  <si>
    <t>Para</t>
  </si>
  <si>
    <t xml:space="preserve">Acetanilide </t>
  </si>
  <si>
    <t xml:space="preserve">Metacetamol </t>
  </si>
  <si>
    <t xml:space="preserve">Methanol </t>
  </si>
  <si>
    <t>Product</t>
  </si>
  <si>
    <t>Empty (g)</t>
  </si>
  <si>
    <t>Full (Before Drying)</t>
  </si>
  <si>
    <t>Mass of Product</t>
  </si>
  <si>
    <t>Filtration</t>
  </si>
  <si>
    <t>Actual</t>
  </si>
  <si>
    <t>Expected</t>
  </si>
  <si>
    <t xml:space="preserve">Filtrate </t>
  </si>
  <si>
    <t>Full</t>
  </si>
  <si>
    <t>Volume</t>
  </si>
  <si>
    <t xml:space="preserve">Filtration </t>
  </si>
  <si>
    <t>% recylce</t>
  </si>
  <si>
    <t>Total Methanol (g)</t>
  </si>
  <si>
    <t>Total Impurity added (g)</t>
  </si>
  <si>
    <t>Total P added (g)</t>
  </si>
  <si>
    <t>Total P in ML</t>
  </si>
  <si>
    <t>Total I in ML</t>
  </si>
  <si>
    <t>Total Meth in ML</t>
  </si>
  <si>
    <t>Paracetamol</t>
  </si>
  <si>
    <t>Acetanilide</t>
  </si>
  <si>
    <t>Metacetamol</t>
  </si>
  <si>
    <t>SM1</t>
  </si>
  <si>
    <t>P1</t>
  </si>
  <si>
    <t>F1</t>
  </si>
  <si>
    <t>Area</t>
  </si>
  <si>
    <t>Conc (mg/g)</t>
  </si>
  <si>
    <t>% P</t>
  </si>
  <si>
    <t>% A</t>
  </si>
  <si>
    <t>% M</t>
  </si>
  <si>
    <t>SM2</t>
  </si>
  <si>
    <t>P2</t>
  </si>
  <si>
    <t>F2</t>
  </si>
  <si>
    <t>STF1</t>
  </si>
  <si>
    <t>SM3</t>
  </si>
  <si>
    <t>P3</t>
  </si>
  <si>
    <t>F3</t>
  </si>
  <si>
    <t>STF2</t>
  </si>
  <si>
    <t>SM4</t>
  </si>
  <si>
    <t>P4</t>
  </si>
  <si>
    <t>F4</t>
  </si>
  <si>
    <t>STF3</t>
  </si>
  <si>
    <t>SM5</t>
  </si>
  <si>
    <t>P5</t>
  </si>
  <si>
    <t>F5</t>
  </si>
  <si>
    <t>STF4</t>
  </si>
  <si>
    <t>SM6</t>
  </si>
  <si>
    <t>P6</t>
  </si>
  <si>
    <t>F6</t>
  </si>
  <si>
    <t>STF5</t>
  </si>
  <si>
    <t>SM7</t>
  </si>
  <si>
    <t>P7</t>
  </si>
  <si>
    <t>F7</t>
  </si>
  <si>
    <t>STF6</t>
  </si>
  <si>
    <t>SM8</t>
  </si>
  <si>
    <t>P8</t>
  </si>
  <si>
    <t>F8</t>
  </si>
  <si>
    <t>STF7</t>
  </si>
  <si>
    <t>SM9</t>
  </si>
  <si>
    <t>P9</t>
  </si>
  <si>
    <t>F9</t>
  </si>
  <si>
    <t>STF8</t>
  </si>
  <si>
    <t>SM10</t>
  </si>
  <si>
    <t>P10</t>
  </si>
  <si>
    <t>F10</t>
  </si>
  <si>
    <t>STF9</t>
  </si>
  <si>
    <t>SM11</t>
  </si>
  <si>
    <t>P11</t>
  </si>
  <si>
    <t>F11</t>
  </si>
  <si>
    <t>STF10</t>
  </si>
  <si>
    <t>STF11</t>
  </si>
  <si>
    <t>Concentrations (mg/g)</t>
  </si>
  <si>
    <t>Concentrations after addition of filtrate (mg/g)</t>
  </si>
  <si>
    <t xml:space="preserve">Impurity mol % of solvent </t>
  </si>
  <si>
    <t>Final Product Mass</t>
  </si>
  <si>
    <t>Conc. P</t>
  </si>
  <si>
    <t>Conc. A</t>
  </si>
  <si>
    <t>Conc. M</t>
  </si>
  <si>
    <t>Conc A mol %</t>
  </si>
  <si>
    <t>Conc M mol %</t>
  </si>
  <si>
    <t>Total mol %</t>
  </si>
  <si>
    <t xml:space="preserve">    Before drying (g)</t>
  </si>
  <si>
    <t>After Drying (g)</t>
  </si>
  <si>
    <t>Dry Mass (g)</t>
  </si>
  <si>
    <t xml:space="preserve">       Solvent loss from drying (g)</t>
  </si>
  <si>
    <t>New Conc. P (mg/g)</t>
  </si>
  <si>
    <t>New Conc. A (mg/g)</t>
  </si>
  <si>
    <t>Conc. M (mg/g)</t>
  </si>
  <si>
    <t>STP1</t>
  </si>
  <si>
    <t>STP2</t>
  </si>
  <si>
    <t>SM2 + F1</t>
  </si>
  <si>
    <t>STP3</t>
  </si>
  <si>
    <t>SM3 + F2</t>
  </si>
  <si>
    <t>STP4</t>
  </si>
  <si>
    <t>SM4 + F3</t>
  </si>
  <si>
    <t>STP5</t>
  </si>
  <si>
    <t>SM5 + F4</t>
  </si>
  <si>
    <t>STP6</t>
  </si>
  <si>
    <t>SM6 + F5</t>
  </si>
  <si>
    <t>STP7</t>
  </si>
  <si>
    <t>SM7 + F6</t>
  </si>
  <si>
    <t>STP8</t>
  </si>
  <si>
    <t>SM8 + F7</t>
  </si>
  <si>
    <t>STP9</t>
  </si>
  <si>
    <t>SM9 + F8</t>
  </si>
  <si>
    <t>STP10</t>
  </si>
  <si>
    <t>SM10 + F9</t>
  </si>
  <si>
    <t>STP11</t>
  </si>
  <si>
    <t>SM11 + F10</t>
  </si>
  <si>
    <t xml:space="preserve">Actual Results </t>
  </si>
  <si>
    <t xml:space="preserve">Predicted Results </t>
  </si>
  <si>
    <t>Total</t>
  </si>
  <si>
    <t>P (g)</t>
  </si>
  <si>
    <t>A (g)</t>
  </si>
  <si>
    <t>M (g)</t>
  </si>
  <si>
    <t>HPLC Analysis</t>
  </si>
  <si>
    <t xml:space="preserve">Aspen </t>
  </si>
  <si>
    <t>Yield</t>
  </si>
  <si>
    <t>Estimated concentration (mg/g)</t>
  </si>
  <si>
    <t>Solubility of P</t>
  </si>
  <si>
    <t>Mass (mg)</t>
  </si>
  <si>
    <t>Methanol (g)</t>
  </si>
  <si>
    <t>Conc. (mg/g)</t>
  </si>
  <si>
    <t>Conc (mg/mL)</t>
  </si>
  <si>
    <t xml:space="preserve">P Conc. </t>
  </si>
  <si>
    <t>A conc.</t>
  </si>
  <si>
    <t>M Conc.</t>
  </si>
  <si>
    <t xml:space="preserve">% Imputities </t>
  </si>
  <si>
    <t xml:space="preserve">Solubility g/kg </t>
  </si>
  <si>
    <t>Theoretical P</t>
  </si>
  <si>
    <t>Actual P (g)</t>
  </si>
  <si>
    <t>Yield %</t>
  </si>
  <si>
    <t>Yield Incuding Impurites</t>
  </si>
  <si>
    <t>Concentration of Impurites in Filtrate</t>
  </si>
  <si>
    <t xml:space="preserve">            Solvent loss(g)</t>
  </si>
  <si>
    <t>Conc A.</t>
  </si>
  <si>
    <t xml:space="preserve">         Total Mass Imputies in Product (mg)</t>
  </si>
  <si>
    <t>Actual Mass of P (g)</t>
  </si>
  <si>
    <t>Actual first two filtrations</t>
  </si>
  <si>
    <t>Paracetamol (g)</t>
  </si>
  <si>
    <t>Acetanilide (g)</t>
  </si>
  <si>
    <t>Metacetamol (g)</t>
  </si>
  <si>
    <t>Conc. P (mg/g)</t>
  </si>
  <si>
    <t>Predicted continuous ML 60 % recycle</t>
  </si>
  <si>
    <t>EasyMax Data</t>
  </si>
  <si>
    <t>I:\Science\SIPBS\cmac\ScBr\EasyMax\Paracetamol 1\Run 1 60 % Recycle\SM1</t>
  </si>
  <si>
    <t>I:\Science\SIPBS\cmac\ScBr\EasyMax\Paracetamol 1\Run 1 60 % Recycle\SM2</t>
  </si>
  <si>
    <t>I:\Science\SIPBS\cmac\ScBr\EasyMax\Paracetamol 1\Run 1 60 % Recycle\SM3</t>
  </si>
  <si>
    <t>I:\Science\SIPBS\cmac\ScBr\EasyMax\Paracetamol 1\Run 1 60 % Recycle\SM4</t>
  </si>
  <si>
    <t>I:\Science\SIPBS\cmac\ScBr\EasyMax\Paracetamol 1\Run 1 60 % Recycle\SM5</t>
  </si>
  <si>
    <t>I:\Science\SIPBS\cmac\ScBr\EasyMax\Paracetamol 1\Run 1 60 % Recycle\SM6</t>
  </si>
  <si>
    <t>I:\Science\SIPBS\cmac\ScBr\EasyMax\Paracetamol 1\Run 1 60 % Recycle\SM7</t>
  </si>
  <si>
    <t>I:\Science\SIPBS\cmac\ScBr\EasyMax\Paracetamol 1\Run 1 60 % Recycle\SM8</t>
  </si>
  <si>
    <t>I:\Science\SIPBS\cmac\ScBr\EasyMax\Paracetamol 1\Run 1 60 % Recycle\SM9</t>
  </si>
  <si>
    <t>I:\Science\SIPBS\cmac\ScBr\EasyMax\Paracetamol 1\Run 1 60 % Recycle\SM10</t>
  </si>
  <si>
    <t>I:\Science\SIPBS\cmac\ScBr\EasyMax\Paracetamol 1\Run 1 60 % Recycle\SM11</t>
  </si>
  <si>
    <t>Morphologi Data</t>
  </si>
  <si>
    <t>I:\Science\SIPBS\cmac\ScBr\Morphologi 4\Paracetamol\P1</t>
  </si>
  <si>
    <t>I:\Science\SIPBS\cmac\ScBr\Morphologi 4\Paracetamol\P2</t>
  </si>
  <si>
    <t>I:\Science\SIPBS\cmac\ScBr\Morphologi 4\Paracetamol\P3</t>
  </si>
  <si>
    <t>I:\Science\SIPBS\cmac\ScBr\Morphologi 4\Paracetamol\P4</t>
  </si>
  <si>
    <t>I:\Science\SIPBS\cmac\ScBr\Morphologi 4\Paracetamol\P5</t>
  </si>
  <si>
    <t>I:\Science\SIPBS\cmac\ScBr\Morphologi 4\Paracetamol\P6</t>
  </si>
  <si>
    <t>I:\Science\SIPBS\cmac\ScBr\Morphologi 4\Paracetamol\P7</t>
  </si>
  <si>
    <t>I:\Science\SIPBS\cmac\ScBr\Morphologi 4\Paracetamol\P8</t>
  </si>
  <si>
    <t>I:\Science\SIPBS\cmac\ScBr\Morphologi 4\Paracetamol\P9</t>
  </si>
  <si>
    <t>I:\Science\SIPBS\cmac\ScBr\Morphologi 4\Paracetamol\P10</t>
  </si>
  <si>
    <t>I:\Science\SIPBS\cmac\ScBr\Morphologi 4\Paracetamol\P11</t>
  </si>
  <si>
    <t>Predicted continuous ML __ % recycle</t>
  </si>
  <si>
    <t>Filtrate collected</t>
  </si>
  <si>
    <t>Solvent loss from drying (g)</t>
  </si>
  <si>
    <t>Aim for 10 mg Sample and 20 g Methanol</t>
  </si>
  <si>
    <t>P (mg/mL)</t>
  </si>
  <si>
    <t>A (mg/mL)</t>
  </si>
  <si>
    <t>M (mg/mL)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</si>
</sst>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9A4E4"/>
        <bgColor indexed="64"/>
      </patternFill>
    </fill>
    <fill>
      <patternFill patternType="solid">
        <fgColor rgb="FFFFFF9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4" borderId="0" xfId="0" applyFill="1"/>
    <xf numFmtId="0" fontId="1" fillId="4" borderId="0" xfId="0" applyFont="1" applyFill="1"/>
    <xf numFmtId="0" fontId="0" fillId="7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2" borderId="0" xfId="0" applyFill="1" applyAlignment="1">
      <alignment horizontal="right"/>
    </xf>
    <xf numFmtId="0" fontId="0" fillId="10" borderId="0" xfId="0" applyFill="1"/>
    <xf numFmtId="0" fontId="0" fillId="11" borderId="0" xfId="0" applyFill="1"/>
    <xf numFmtId="18" fontId="0" fillId="12" borderId="0" xfId="0" applyNumberFormat="1" applyFill="1"/>
    <xf numFmtId="0" fontId="0" fillId="12" borderId="0" xfId="0" applyFill="1"/>
    <xf numFmtId="18" fontId="0" fillId="4" borderId="0" xfId="0" applyNumberForma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164" fontId="0" fillId="3" borderId="0" xfId="0" applyNumberFormat="1" applyFill="1"/>
    <xf numFmtId="164" fontId="0" fillId="2" borderId="0" xfId="0" applyNumberFormat="1" applyFill="1"/>
    <xf numFmtId="164" fontId="0" fillId="2" borderId="0" xfId="0" applyNumberFormat="1" applyFill="1" applyAlignment="1">
      <alignment horizontal="center"/>
    </xf>
    <xf numFmtId="164" fontId="0" fillId="4" borderId="0" xfId="0" applyNumberFormat="1" applyFill="1"/>
    <xf numFmtId="164" fontId="0" fillId="4" borderId="0" xfId="0" applyNumberFormat="1" applyFill="1" applyAlignment="1">
      <alignment horizontal="center"/>
    </xf>
    <xf numFmtId="164" fontId="0" fillId="7" borderId="0" xfId="0" applyNumberFormat="1" applyFill="1"/>
    <xf numFmtId="164" fontId="0" fillId="0" borderId="0" xfId="0" applyNumberFormat="1"/>
    <xf numFmtId="164" fontId="0" fillId="9" borderId="0" xfId="0" applyNumberFormat="1" applyFill="1"/>
    <xf numFmtId="164" fontId="0" fillId="9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10" borderId="0" xfId="0" applyNumberFormat="1" applyFill="1"/>
    <xf numFmtId="164" fontId="0" fillId="13" borderId="0" xfId="0" applyNumberFormat="1" applyFill="1"/>
    <xf numFmtId="164" fontId="0" fillId="11" borderId="0" xfId="0" applyNumberFormat="1" applyFill="1"/>
    <xf numFmtId="164" fontId="0" fillId="15" borderId="0" xfId="0" applyNumberFormat="1" applyFill="1"/>
    <xf numFmtId="164" fontId="0" fillId="8" borderId="0" xfId="0" applyNumberForma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B"/>
      <color rgb="FFFFFF00"/>
      <color rgb="FFC9A4E4"/>
      <color rgb="FFB17ED8"/>
      <color rgb="FFFF99FF"/>
      <color rgb="FFFF00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103</xdr:row>
      <xdr:rowOff>0</xdr:rowOff>
    </xdr:from>
    <xdr:to>
      <xdr:col>9</xdr:col>
      <xdr:colOff>972995</xdr:colOff>
      <xdr:row>119</xdr:row>
      <xdr:rowOff>15241</xdr:rowOff>
    </xdr:to>
    <xdr:sp macro="" textlink="">
      <xdr:nvSpPr>
        <xdr:cNvPr id="1029" name="AutoShape 5" descr="data:image/png;base64,iVBORw0KGgoAAAANSUhEUgAADFwAAATUCAYAAADvWfI5AAAAAXNSR0IArs4c6QAAOjl0RVh0bXhmaWxlACUzQ214R3JhcGhNb2RlbCUzRSUzQ3Jvb3QlM0UlM0NteENlbGwlMjBpZCUzRCUyMjAlMjIlMkYlM0UlM0NteENlbGwlMjBpZCUzRCUyMjElMjIlMjBwYXJlbnQlM0QlMjIwJTIyJTJGJTNFJTNDbXhDZWxsJTIwaWQlM0QlMjIyJTIyJTIwdmFsdWUlM0QlMjIlMjIlMjBzdHlsZSUzRCUyMnNoYXBlJTNEbXhncmFwaC5waWQudmVzc2Vscy5taXhpbmdfcmVhY3RvciUzQmh0bWwlM0QxJTNCcG9pbnRlckV2ZW50cyUzRDElM0JhbGlnbiUzRGNlbnRlciUzQnZlcnRpY2FsTGFiZWxQb3NpdGlvbiUzRGJvdHRvbSUzQnZlcnRpY2FsQWxpZ24lM0R0b3AlM0JkYXNoZWQlM0QwJTNCJTIyJTIwdmVydGV4JTNEJTIyMSUyMiUyMHBhcmVudCUzRCUyMjElMjIlM0UlM0NteEdlb21ldHJ5JTIweCUzRCUyMjIwJTIyJTIweSUzRCUyMjI0MCUyMiUyMHdpZHRoJTNEJTIyNTAlMjIlMjBoZWlnaHQlM0QlMjI5NiUyMiUyMGFzJTNEJTIyZ2VvbWV0cnklMjIlMkYlM0UlM0MlMkZteENlbGwlM0UlM0NteENlbGwlMjBpZCUzRCUyMjMlMjIlMjB2YWx1ZSUzRCUyMiUyMiUyMHN0eWxlJTNEJTIyZWRnZVN0eWxlJTNEb3J0aG9nb25hbEVkZ2VTdHlsZSUzQnJvdW5kZWQlM0QwJTNCb3J0aG9nb25hbExvb3AlM0QxJTNCamV0dHlTaXplJTNEYXV0byUzQmh0bWwlM0QxJTNCJTIyJTIwZWRnZSUzRCUyMjElMjIlMjBzb3VyY2UlM0QlMjI1JTIyJTIwdGFyZ2V0JTNEJTIyNiUyMiUyMHBhcmVudCUzRCUyMjElMjIlM0UlM0NteEdlb21ldHJ5JTIwcmVsYXRpdmUlM0QlMjIxJTIyJTIwYXMlM0QlMjJnZW9tZXRyeSUyMiUyRiUzRSUzQyUyRm14Q2VsbCUzRSUzQ214Q2VsbCUyMGlkJTNEJTIyNCUyMiUyMHZhbHVlJTNEJTIyJTIyJTIwc3R5bGUlM0QlMjJlZGdlU3R5bGUlM0RvcnRob2dvbmFsRWRnZVN0eWxlJTNCcm91bmRlZCUzRDAlM0JvcnRob2dvbmFsTG9vcCUzRDElM0JqZXR0eVNpemUlM0RhdXRvJTNCaHRtbCUzRDElM0IlMjIlMjBlZGdlJTNEJTIyMSUyMiUyMHNvdXJjZSUzRCUyMjUlMjIlMjB0YXJnZXQlM0QlMjI4JTIyJTIwcGFyZW50JTNEJTIyMSUyMiUzRSUzQ214R2VvbWV0cnklMjByZWxhdGl2ZSUzRCUyMjElMjIlMjBhcyUzRCUyMmdlb21ldHJ5JTIyJTJGJTNFJTNDJTJGbXhDZWxsJTNFJTNDbXhDZWxsJTIwaWQlM0QlMjI1JTIyJTIwdmFsdWUlM0QlMjIlMjIlMjBzdHlsZSUzRCUyMnZlcnRpY2FsTGFiZWxQb3NpdGlvbiUzRGJvdHRvbSUzQmFsaWduJTNEY2VudGVyJTNCZGFzaGVkJTNEMCUzQmh0bWwlM0QxJTNCdmVydGljYWxBbGlnbiUzRHRvcCUzQnNoYXBlJTNEbXhncmFwaC5waWQuZmlsdGVycy5maWx0ZXIlM0IlMjIlMjB2ZXJ0ZXglM0QlMjIxJTIyJTIwcGFyZW50JTNEJTIyMSUyMiUzRSUzQ214R2VvbWV0cnklMjB4JTNEJTIyMTYwJTIyJTIweSUzRCUyMjI2MyUyMiUyMHdpZHRoJTNEJTIyNTAlMjIlMjBoZWlnaHQlM0QlMjI1MCUyMiUyMGFzJTNEJTIyZ2VvbWV0cnklMjIlMkYlM0UlM0MlMkZteENlbGwlM0UlM0NteENlbGwlMjBpZCUzRCUyMjYlMjIlMjB2YWx1ZSUzRCUyMlByb2R1Y3QlMjAxJTI2YW1wJTNCbmJzcCUzQiUyMiUyMHN0eWxlJTNEJTIyd2hpdGVTcGFjZSUzRHdyYXAlM0JodG1sJTNEMSUzQnZlcnRpY2FsQWxpZ24lM0R0b3AlM0JkYXNoZWQlM0QwJTNCJTIyJTIwdmVydGV4JTNEJTIyMSUyMiUyMHBhcmVudCUzRCUyMjElMjIlM0UlM0NteEdlb21ldHJ5JTIweCUzRCUyMjE0Mi41JTIyJTIweSUzRCUyMjM4OCUyMiUyMHdpZHRoJTNEJTIyODUlMjIlMjBoZWlnaHQlM0QlMjIzMCUyMiUyMGFzJTNEJTIyZ2VvbWV0cnklMjIlMkYlM0UlM0MlMkZteENlbGwlM0UlM0NteENlbGwlMjBpZCUzRCUyMjclMjIlMjBzdHlsZSUzRCUyMmVkZ2VTdHlsZSUzRG9ydGhvZ29uYWxFZGdlU3R5bGUlM0Jyb3VuZGVkJTNEMCUzQm9ydGhvZ29uYWxMb29wJTNEMSUzQmpldHR5U2l6ZSUzRGF1dG8lM0JodG1sJTNEMSUzQmV4aXRYJTNEMC41JTNCZXhpdFklM0QxJTNCZXhpdER4JTNEMCUzQmV4aXREeSUzRDAlM0IlMjIlMjBlZGdlJTNEJTIyMSUyMiUyMHNvdXJjZSUzRCUyMjglMjIlMjB0YXJnZXQlM0QlMjIxMiUyMiUyMHBhcmVudCUzRCUyMjElMjIlM0UlM0NteEdlb21ldHJ5JTIwcmVsYXRpdmUlM0QlMjIxJTIyJTIwYXMlM0QlMjJnZW9tZXRyeSUyMiUzRSUzQ214UG9pbnQlMjB4JTNEJTIyMzE1JTIyJTIweSUzRCUyMjM5MCUyMiUyMGFzJTNEJTIydGFyZ2V0UG9pbnQlMjIlMkYlM0UlM0MlMkZteEdlb21ldHJ5JTNFJTNDJTJGbXhDZWxsJTNFJTNDbXhDZWxsJTIwaWQlM0QlMjI4JTIyJTIwdmFsdWUlM0QlMjIlMjZsdCUzQmRpdiUyNmd0JTNCJTI2bHQlM0JiciUyNmd0JTNCJTI2bHQlM0IlMkZkaXYlMjZndCUzQiUyNmx0JTNCZGl2JTI2Z3QlM0IlMjZsdCUzQmZvbnQlMjBzdHlsZSUzRCUyNnF1b3QlM0Jmb250LXNpemUlM0ElMjAxMXB4JTNCJTI2cXVvdCUzQiUyNmd0JTNCTW90aGVyJTI2bHQlM0IlMkZmb250JTI2Z3QlM0IlMjZsdCUzQiUyRmRpdiUyNmd0JTNCJTI2bHQlM0JkaXYlMjZndCUzQiUyNmx0JTNCZm9udCUyMHN0eWxlJTNEJTI2cXVvdCUzQmZvbnQtc2l6ZSUzQSUyMDExcHglM0IlMjZxdW90JTNCJTI2Z3QlM0JMaXF1b3IlMjZsdCUzQiUyRmZvbnQlMjZndCUzQiUyNmx0JTNCJTJGZGl2JTI2Z3QlM0IlMjIlMjBzdHlsZSUzRCUyMnJob21idXMlM0J3aGl0ZVNwYWNlJTNEd3JhcCUzQmh0bWwlM0QxJTNCdmVydGljYWxBbGlnbiUzRHRvcCUzQmRhc2hlZCUzRDAlM0IlMjIlMjB2ZXJ0ZXglM0QlMjIxJTIyJTIwcGFyZW50JTNEJTIyMSUyMiUzRSUzQ214R2VvbWV0cnklMjB4JTNEJTIyMjc1JTIyJTIweSUzRCUyMjI0OCUyMiUyMHdpZHRoJTNEJTIyODAlMjIlMjBoZWlnaHQlM0QlMjI4MCUyMiUyMGFzJTNEJTIyZ2VvbWV0cnklMjIlMkYlM0UlM0MlMkZteENlbGwlM0UlM0NteENlbGwlMjBpZCUzRCUyMjklMjIlMjBzdHlsZSUzRCUyMmVkZ2VTdHlsZSUzRG9ydGhvZ29uYWxFZGdlU3R5bGUlM0Jyb3VuZGVkJTNEMCUzQm9ydGhvZ29uYWxMb29wJTNEMSUzQmpldHR5U2l6ZSUzRGF1dG8lM0JodG1sJTNEMSUzQmV4aXRYJTNEMSUzQmV4aXRZJTNEMC41JTNCZXhpdER4JTNEMCUzQmV4aXREeSUzRDAlM0JleGl0UGVyaW1ldGVyJTNEMCUzQmVudHJ5WCUzRDAlM0JlbnRyeVklM0QwLjUlM0JlbnRyeUR4JTNEMCUzQmVudHJ5RHklM0QwJTNCZW50cnlQZXJpbWV0ZXIlM0QwJTNCJTIyJTIwZWRnZSUzRCUyMjElMjIlMjBzb3VyY2UlM0QlMjIyJTIyJTIwdGFyZ2V0JTNEJTIyNSUyMiUyMHBhcmVudCUzRCUyMjElMjIlM0UlM0NteEdlb21ldHJ5JTIwcmVsYXRpdmUlM0QlMjIxJTIyJTIwYXMlM0QlMjJnZW9tZXRyeSUyMiUyRiUzRSUzQyUyRm14Q2VsbCUzRSUzQ214Q2VsbCUyMGlkJTNEJTIyMTAlMjIlMjB2YWx1ZSUzRCUyMiUyMiUyMHN0eWxlJTNEJTIyc2hhcGUlM0RteGdyYXBoLnBpZC52ZXNzZWxzLm1peGluZ19yZWFjdG9yJTNCaHRtbCUzRDElM0Jwb2ludGVyRXZlbnRzJTNEMSUzQmFsaWduJTNEY2VudGVyJTNCdmVydGljYWxMYWJlbFBvc2l0aW9uJTNEYm90dG9tJTNCdmVydGljYWxBbGlnbiUzRHRvcCUzQmRhc2hlZCUzRDAlM0IlMjIlMjB2ZXJ0ZXglM0QlMjIxJTIyJTIwcGFyZW50JTNEJTIyMSUyMiUzRSUzQ214R2VvbWV0cnklMjB4JTNEJTIyNDQwJTIyJTIweSUzRCUyMjI0MCUyMiUyMHdpZHRoJTNEJTIyNTAlMjIlMjBoZWlnaHQlM0QlMjI5NiUyMiUyMGFzJTNEJTIyZ2VvbWV0cnklMjIlMkYlM0UlM0MlMkZteENlbGwlM0UlM0NteENlbGwlMjBpZCUzRCUyMjExJTIyJTIwc3R5bGUlM0QlMjJlZGdlU3R5bGUlM0RvcnRob2dvbmFsRWRnZVN0eWxlJTNCcm91bmRlZCUzRDAlM0JvcnRob2dvbmFsTG9vcCUzRDElM0JqZXR0eVNpemUlM0RhdXRvJTNCaHRtbCUzRDElM0JleGl0WCUzRDElM0JleGl0WSUzRDAuNSUzQmV4aXREeCUzRDAlM0JleGl0RHklM0QwJTNCZW50cnlYJTNEMCUzQmVudHJ5WSUzRDAuNSUzQmVudHJ5RHglM0QwJTNCZW50cnlEeSUzRDAlM0JlbnRyeVBlcmltZXRlciUzRDAlM0IlMjIlMjBlZGdlJTNEJTIyMSUyMiUyMHNvdXJjZSUzRCUyMjglMjIlMjB0YXJnZXQlM0QlMjIxMCUyMiUyMHBhcmVudCUzRCUyMjElMjIlM0UlM0NteEdlb21ldHJ5JTIwcmVsYXRpdmUlM0QlMjIxJTIyJTIwYXMlM0QlMjJnZW9tZXRyeSUyMiUyRiUzRSUzQyUyRm14Q2VsbCUzRSUzQ214Q2VsbCUyMGlkJTNEJTIyMTIlMjIlMjB2YWx1ZSUzRCUyMldhc3RlJTIyJTIwc3R5bGUlM0QlMjJyb3VuZGVkJTNEMCUzQndoaXRlU3BhY2UlM0R3cmFwJTNCaHRtbCUzRDElM0IlMjIlMjB2ZXJ0ZXglM0QlMjIxJTIyJTIwcGFyZW50JTNEJTIyMSUyMiUzRSUzQ214R2VvbWV0cnklMjB4JTNEJTIyMjc3LjUlMjIlMjB5JTNEJTIyMzg2JTIyJTIwd2lkdGglM0QlMjI3NSUyMiUyMGhlaWdodCUzRCUyMjMyJTIyJTIwYXMlM0QlMjJnZW9tZXRyeSUyMiUyRiUzRSUzQyUyRm14Q2VsbCUzRSUzQ214Q2VsbCUyMGlkJTNEJTIyMTMlMjIlMjB2YWx1ZSUzRCUyMjQwJTI1JTIyJTIwc3R5bGUlM0QlMjJ0ZXh0JTNCc3Ryb2tlQ29sb3IlM0Rub25lJTNCYWxpZ24lM0RjZW50ZXIlM0JmaWxsQ29sb3IlM0Rub25lJTNCaHRtbCUzRDElM0J2ZXJ0aWNhbEFsaWduJTNEbWlkZGxlJTNCd2hpdGVTcGFjZSUzRHdyYXAlM0Jyb3VuZGVkJTNEMCUzQiUyMiUyMHZlcnRleCUzRCUyMjElMjIlMjBwYXJlbnQlM0QlMjIxJTIyJTNFJTNDbXhHZW9tZXRyeSUyMHglM0QlMjIzMDglMjIlMjB5JTNEJTIyMzM3JTIyJTIwd2lkdGglM0QlMjI2MCUyMiUyMGhlaWdodCUzRCUyMjMwJTIyJTIwYXMlM0QlMjJnZW9tZXRyeSUyMiUyRiUzRSUzQyUyRm14Q2VsbCUzRSUzQ214Q2VsbCUyMGlkJTNEJTIyMTQlMjIlMjB2YWx1ZSUzRCUyMjYwJTIwJTI1JTIyJTIwc3R5bGUlM0QlMjJ0ZXh0JTNCc3Ryb2tlQ29sb3IlM0Rub25lJTNCYWxpZ24lM0RjZW50ZXIlM0JmaWxsQ29sb3IlM0Rub25lJTNCaHRtbCUzRDElM0J2ZXJ0aWNhbEFsaWduJTNEbWlkZGxlJTNCd2hpdGVTcGFjZSUzRHdyYXAlM0Jyb3VuZGVkJTNEMCUzQiUyMiUyMHZlcnRleCUzRCUyMjElMjIlMjBwYXJlbnQlM0QlMjIxJTIyJTNFJTNDbXhHZW9tZXRyeSUyMHglM0QlMjI1ODAlMjIlMjB5JTNEJTIyMTMwJTIyJTIwd2lkdGglM0QlMjI2MCUyMiUyMGhlaWdodCUzRCUyMjMwJTIyJTIwYXMlM0QlMjJnZW9tZXRyeSUyMiUyRiUzRSUzQyUyRm14Q2VsbCUzRSUzQ214Q2VsbCUyMGlkJTNEJTIyMTUlMjIlMjB2YWx1ZSUzRCUyMiUyMiUyMHN0eWxlJTNEJTIyZW5kQXJyb3clM0RjbGFzc2ljJTNCaHRtbCUzRDElM0Jyb3VuZGVkJTNEMCUzQiUyMiUyMGVkZ2UlM0QlMjIxJTIyJTIwcGFyZW50JTNEJTIyMSUyMiUzRSUzQ214R2VvbWV0cnklMjB3aWR0aCUzRCUyMjUwJTIyJTIwaGVpZ2h0JTNEJTIyNTAlMjIlMjByZWxhdGl2ZSUzRCUyMjElMjIlMjBhcyUzRCUyMmdlb21ldHJ5JTIyJTNFJTNDbXhQb2ludCUyMHglM0QlMjIzMjglMjIlMjB5JTNEJTIyMTU5JTIyJTIwYXMlM0QlMjJzb3VyY2VQb2ludCUyMiUyRiUzRSUzQ214UG9pbnQlMjB4JTNEJTIyNDQ4JTIyJTIweSUzRCUyMjI2MCUyMiUyMGFzJTNEJTIydGFyZ2V0UG9pbnQlMjIlMkYlM0UlM0NBcnJheSUyMGFzJTNEJTIycG9pbnRzJTIyJTNFJTNDbXhQb2ludCUyMHglM0QlMjI0NDglMjIlMjB5JTNEJTIyMTU5JTIyJTJGJTNFJTNDJTJGQXJyYXklM0UlM0MlMkZteEdlb21ldHJ5JTNFJTNDJTJGbXhDZWxsJTNFJTNDbXhDZWxsJTIwaWQlM0QlMjIxNiUyMiUyMHZhbHVlJTNEJTIyJTIyJTIwc3R5bGUlM0QlMjJlZGdlU3R5bGUlM0RvcnRob2dvbmFsRWRnZVN0eWxlJTNCcm91bmRlZCUzRDAlM0JvcnRob2dvbmFsTG9vcCUzRDElM0JqZXR0eVNpemUlM0RhdXRvJTNCaHRtbCUzRDElM0IlMjIlMjBlZGdlJTNEJTIyMSUyMiUyMHNvdXJjZSUzRCUyMjE3JTIyJTIwcGFyZW50JTNEJTIyMSUyMiUzRSUzQ214R2VvbWV0cnklMjByZWxhdGl2ZSUzRCUyMjElMjIlMjBhcyUzRCUyMmdlb21ldHJ5JTIyJTNFJTNDbXhQb2ludCUyMHglM0QlMjI2OTUlMjIlMjB5JTNEJTIyMjg4JTIyJTIwYXMlM0QlMjJ0YXJnZXRQb2ludCUyMiUyRiUzRSUzQyUyRm14R2VvbWV0cnklM0UlM0MlMkZteENlbGwlM0UlM0NteENlbGwlMjBpZCUzRCUyMjE3JTIyJTIwdmFsdWUlM0QlMjIlMjIlMjBzdHlsZSUzRCUyMnZlcnRpY2FsTGFiZWxQb3NpdGlvbiUzRGJvdHRvbSUzQmFsaWduJTNEY2VudGVyJTNCZGFzaGVkJTNEMCUzQmh0bWwlM0QxJTNCdmVydGljYWxBbGlnbiUzRHRvcCUzQnNoYXBlJTNEbXhncmFwaC5waWQuZmlsdGVycy5maWx0ZXIlM0IlMjIlMjB2ZXJ0ZXglM0QlMjIxJTIyJTIwcGFyZW50JTNEJTIyMSUyMiUzRSUzQ214R2VvbWV0cnklMjB4JTNEJTIyNTgwJTIyJTIweSUzRCUyMjI2MyUyMiUyMHdpZHRoJTNEJTIyNTAlMjIlMjBoZWlnaHQlM0QlMjI1MCUyMiUyMGFzJTNEJTIyZ2VvbWV0cnklMjIlMkYlM0UlM0MlMkZteENlbGwlM0UlM0NteENlbGwlMjBpZCUzRCUyMjE4JTIyJTIwc3R5bGUlM0QlMjJlZGdlU3R5bGUlM0RvcnRob2dvbmFsRWRnZVN0eWxlJTNCcm91bmRlZCUzRDAlM0JvcnRob2dvbmFsTG9vcCUzRDElM0JqZXR0eVNpemUlM0RhdXRvJTNCaHRtbCUzRDElM0JleGl0WCUzRDElM0JleGl0WSUzRDAuNSUzQmV4aXREeCUzRDAlM0JleGl0RHklM0QwJTNCZXhpdFBlcmltZXRlciUzRDAlM0JlbnRyeVglM0QwJTNCZW50cnlZJTNEMC41JTNCZW50cnlEeCUzRDAlM0JlbnRyeUR5JTNEMCUzQmVudHJ5UGVyaW1ldGVyJTNEMCUzQiUyMiUyMGVkZ2UlM0QlMjIxJTIyJTIwc291cmNlJTNEJTIyMTAlMjIlMjB0YXJnZXQlM0QlMjIxNyUyMiUyMHBhcmVudCUzRCUyMjElMjIlM0UlM0NteEdlb21ldHJ5JTIwcmVsYXRpdmUlM0QlMjIxJTIyJTIwYXMlM0QlMjJnZW9tZXRyeSUyMiUyRiUzRSUzQyUyRm14Q2VsbCUzRSUzQ214Q2VsbCUyMGlkJTNEJTIyMTklMjIlMjB2YWx1ZSUzRCUyMiUyMiUyMHN0eWxlJTNEJTIyZWRnZVN0eWxlJTNEb3J0aG9nb25hbEVkZ2VTdHlsZSUzQnJvdW5kZWQlM0QwJTNCb3J0aG9nb25hbExvb3AlM0QxJTNCamV0dHlTaXplJTNEYXV0byUzQmh0bWwlM0QxJTNCJTIyJTIwZWRnZSUzRCUyMjElMjIlMjB0YXJnZXQlM0QlMjIyMCUyMiUyMHBhcmVudCUzRCUyMjElMjIlM0UlM0NteEdlb21ldHJ5JTIwcmVsYXRpdmUlM0QlMjIxJTIyJTIwYXMlM0QlMjJnZW9tZXRyeSUyMiUzRSUzQ214UG9pbnQlMjB4JTNEJTIyNjA1JTIyJTIweSUzRCUyMjMxMyUyMiUyMGFzJTNEJTIyc291cmNlUG9pbnQlMjIlMkYlM0UlM0MlMkZteEdlb21ldHJ5JTNFJTNDJTJGbXhDZWxsJTNFJTNDbXhDZWxsJTIwaWQlM0QlMjIyMCUyMiUyMHZhbHVlJTNEJTIyUHJvZHVjdCUyMiUyMHN0eWxlJTNEJTIyd2hpdGVTcGFjZSUzRHdyYXAlM0JodG1sJTNEMSUzQnZlcnRpY2FsQWxpZ24lM0R0b3AlM0JkYXNoZWQlM0QwJTNCJTIyJTIwdmVydGV4JTNEJTIyMSUyMiUyMHBhcmVudCUzRCUyMjElMjIlM0UlM0NteEdlb21ldHJ5JTIweCUzRCUyMjU2Mi41JTIyJTIweSUzRCUyMjM4OCUyMiUyMHdpZHRoJTNEJTIyODUlMjIlMjBoZWlnaHQlM0QlMjIzMCUyMiUyMGFzJTNEJTIyZ2VvbWV0cnklMjIlMkYlM0UlM0MlMkZteENlbGwlM0UlM0NteENlbGwlMjBpZCUzRCUyMjIxJTIyJTIwdmFsdWUlM0QlMjIlMjZsdCUzQmRpdiUyNmd0JTNCJTI2bHQlM0JiciUyNmd0JTNCJTI2bHQlM0IlMkZkaXYlMjZndCUzQiUyNmx0JTNCZGl2JTI2Z3QlM0IlMjZsdCUzQmZvbnQlMjBzdHlsZSUzRCUyNnF1b3QlM0Jmb250LXNpemUlM0ElMjAxMXB4JTNCJTI2cXVvdCUzQiUyNmd0JTNCTW90aGVyJTI2bHQlM0IlMkZmb250JTI2Z3QlM0IlMjZsdCUzQiUyRmRpdiUyNmd0JTNCJTI2bHQlM0JkaXYlMjZndCUzQiUyNmx0JTNCZm9udCUyMHN0eWxlJTNEJTI2cXVvdCUzQmZvbnQtc2l6ZSUzQSUyMDExcHglM0IlMjZxdW90JTNCJTI2Z3QlM0JMaXF1b3IlMjZsdCUzQiUyRmZvbnQlMjZndCUzQiUyNmx0JTNCJTJGZGl2JTI2Z3QlM0IlMjIlMjBzdHlsZSUzRCUyMnJob21idXMlM0J3aGl0ZVNwYWNlJTNEd3JhcCUzQmh0bWwlM0QxJTNCdmVydGljYWxBbGlnbiUzRHRvcCUzQmRhc2hlZCUzRDAlM0IlMjIlMjB2ZXJ0ZXglM0QlMjIxJTIyJTIwcGFyZW50JTNEJTIyMSUyMiUzRSUzQ214R2VvbWV0cnklMjB4JTNEJTIyNjk2JTIyJTIweSUzRCUyMjI0OCUyMiUyMHdpZHRoJTNEJTIyODAlMjIlMjBoZWlnaHQlM0QlMjI4MCUyMiUyMGFzJTNEJTIyZ2VvbWV0cnklMjIlMkYlM0UlM0MlMkZteENlbGwlM0UlM0NteENlbGwlMjBpZCUzRCUyMjIyJTIyJTIwc3R5bGUlM0QlMjJlZGdlU3R5bGUlM0RvcnRob2dvbmFsRWRnZVN0eWxlJTNCcm91bmRlZCUzRDAlM0JvcnRob2dvbmFsTG9vcCUzRDElM0JqZXR0eVNpemUlM0RhdXRvJTNCaHRtbCUzRDElM0JleGl0WCUzRDAuNSUzQmV4aXRZJTNEMSUzQmV4aXREeCUzRDAlM0JleGl0RHklM0QwJTNCJTIyJTIwZWRnZSUzRCUyMjElMjIlMjB0YXJnZXQlM0QlMjIyMyUyMiUyMHBhcmVudCUzRCUyMjElMjIlM0UlM0NteEdlb21ldHJ5JTIwcmVsYXRpdmUlM0QlMjIxJTIyJTIwYXMlM0QlMjJnZW9tZXRyeSUyMiUzRSUzQ214UG9pbnQlMjB4JTNEJTIyNzM2JTIyJTIweSUzRCUyMjM5MCUyMiUyMGFzJTNEJTIydGFyZ2V0UG9pbnQlMjIlMkYlM0UlM0NteFBvaW50JTIweCUzRCUyMjczNiUyMiUyMHklM0QlMjIzMjglMjIlMjBhcyUzRCUyMnNvdXJjZVBvaW50JTIyJTJGJTNFJTNDJTJGbXhHZW9tZXRyeSUzRSUzQyUyRm14Q2VsbCUzRSUzQ214Q2VsbCUyMGlkJTNEJTIyMjMlMjIlMjB2YWx1ZSUzRCUyMldhc3RlJTIyJTIwc3R5bGUlM0QlMjJyb3VuZGVkJTNEMCUzQndoaXRlU3BhY2UlM0R3cmFwJTNCaHRtbCUzRDElM0IlMjIlMjB2ZXJ0ZXglM0QlMjIxJTIyJTIwcGFyZW50JTNEJTIyMSUyMiUzRSUzQ214R2VvbWV0cnklMjB4JTNEJTIyNjk4LjUlMjIlMjB5JTNEJTIyMzg2JTIyJTIwd2lkdGglM0QlMjI3NSUyMiUyMGhlaWdodCUzRCUyMjMyJTIyJTIwYXMlM0QlMjJnZW9tZXRyeSUyMiUyRiUzRSUzQyUyRm14Q2VsbCUzRSUzQ214Q2VsbCUyMGlkJTNEJTIyMjQlMjIlMjB2YWx1ZSUzRCUyMjQwJTI1JTIyJTIwc3R5bGUlM0QlMjJ0ZXh0JTNCc3Ryb2tlQ29sb3IlM0Rub25lJTNCYWxpZ24lM0RjZW50ZXIlM0JmaWxsQ29sb3IlM0Rub25lJTNCaHRtbCUzRDElM0J2ZXJ0aWNhbEFsaWduJTNEbWlkZGxlJTNCd2hpdGVTcGFjZSUzRHdyYXAlM0Jyb3VuZGVkJTNEMCUzQiUyMiUyMHZlcnRleCUzRCUyMjElMjIlMjBwYXJlbnQlM0QlMjIxJTIyJTNFJTNDbXhHZW9tZXRyeSUyMHglM0QlMjI3MzAlMjIlMjB5JTNEJTIyMzM3JTIyJTIwd2lkdGglM0QlMjI2MCUyMiUyMGhlaWdodCUzRCUyMjMwJTIyJTIwYXMlM0QlMjJnZW9tZXRyeSUyMiUyRiUzRSUzQyUyRm14Q2VsbCUzRSUzQ214Q2VsbCUyMGlkJTNEJTIyMjUlMjIlMjB2YWx1ZSUzRCUyMiUyMiUyMHN0eWxlJTNEJTIyZW5kQXJyb3clM0RjbGFzc2ljJTNCaHRtbCUzRDElM0Jyb3VuZGVkJTNEMCUzQmV4aXRYJTNEMC41JTNCZXhpdFklM0QwJTNCZXhpdER4JTNEMCUzQmV4aXREeSUzRDAlM0JlbnRyeVglM0QwLjgwOCUzQmVudHJ5WSUzRDAuMjEyJTNCZW50cnlEeCUzRDAlM0JlbnRyeUR5JTNEMCUzQmVudHJ5UGVyaW1ldGVyJTNEMCUzQiUyMiUyMGVkZ2UlM0QlMjIxJTIyJTIwc291cmNlJTNEJTIyMjElMjIlMjB0YXJnZXQlM0QlMjIxMCUyMiUyMHBhcmVudCUzRCUyMjElMjIlM0UlM0NteEdlb21ldHJ5JTIwd2lkdGglM0QlMjI1MCUyMiUyMGhlaWdodCUzRCUyMjUwJTIyJTIwcmVsYXRpdmUlM0QlMjIxJTIyJTIwYXMlM0QlMjJnZW9tZXRyeSUyMiUzRSUzQ214UG9pbnQlMjB4JTNEJTIyNjQwJTIyJTIweSUzRCUyMjE3MCUyMiUyMGFzJTNEJTIyc291cmNlUG9pbnQlMjIlMkYlM0UlM0NteFBvaW50JTIweCUzRCUyMjQ4MiUyMiUyMHklM0QlMjIyNTAlMjIlMjBhcyUzRCUyMnRhcmdldFBvaW50JTIyJTJGJTNFJTNDQXJyYXklMjBhcyUzRCUyMnBvaW50cyUyMiUzRSUzQ214UG9pbnQlMjB4JTNEJTIyNzM2JTIyJTIweSUzRCUyMjE2MCUyMiUyRiUzRSUzQ214UG9pbnQlMjB4JTNEJTIyNDgwJTIyJTIweSUzRCUyMjE2MCUyMiUyRiUzRSUzQyUyRkFycmF5JTNFJTNDJTJGbXhHZW9tZXRyeSUzRSUzQyUyRm14Q2VsbCUzRSUzQ214Q2VsbCUyMGlkJTNEJTIyMjYlMjIlMjB2YWx1ZSUzRCUyMjYwJTIwJTI1JTIyJTIwc3R5bGUlM0QlMjJ0ZXh0JTNCc3Ryb2tlQ29sb3IlM0Rub25lJTNCYWxpZ24lM0RjZW50ZXIlM0JmaWxsQ29sb3IlM0Rub25lJTNCaHRtbCUzRDElM0J2ZXJ0aWNhbEFsaWduJTNEbWlkZGxlJTNCd2hpdGVTcGFjZSUzRHdyYXAlM0Jyb3VuZGVkJTNEMCUzQiUyMiUyMHZlcnRleCUzRCUyMjElMjIlMjBwYXJlbnQlM0QlMjIxJTIyJTNFJTNDbXhHZW9tZXRyeSUyMHglM0QlMjIzNjAlMjIlMjB5JTNEJTIyMjkwJTIyJTIwd2lkdGglM0QlMjI2MCUyMiUyMGhlaWdodCUzRCUyMjMwJTIyJTIwYXMlM0QlMjJnZW9tZXRyeSUyMiUyRiUzRSUzQyUyRm14Q2VsbCUzRSUzQ214Q2VsbCUyMGlkJTNEJTIyMjclMjIlMjB2YWx1ZSUzRCUyMiUyNmx0JTNCYiUyNmd0JTNCMSUyNmx0JTNCJTJGYiUyNmd0JTNCJTIyJTIwc3R5bGUlM0QlMjJlbGxpcHNlJTNCd2hpdGVTcGFjZSUzRHdyYXAlM0JodG1sJTNEMSUzQmFzcGVjdCUzRGZpeGVkJTNCJTIyJTIwdmVydGV4JTNEJTIyMSUyMiUyMHBhcmVudCUzRCUyMjElMjIlM0UlM0NteEdlb21ldHJ5JTIweCUzRCUyMjEwMCUyMiUyMHklM0QlMjIyNDglMjIlMjB3aWR0aCUzRCUyMjMwJTIyJTIwaGVpZ2h0JTNEJTIyMzAlMjIlMjBhcyUzRCUyMmdlb21ldHJ5JTIyJTJGJTNFJTNDJTJGbXhDZWxsJTNFJTNDbXhDZWxsJTIwaWQlM0QlMjIyOCUyMiUyMHZhbHVlJTNEJTIyJTI2bHQlM0JiJTI2Z3QlM0IyJTI2bHQlM0IlMkZiJTI2Z3QlM0IlMjIlMjBzdHlsZSUzRCUyMmVsbGlwc2UlM0J3aGl0ZVNwYWNlJTNEd3JhcCUzQmh0bWwlM0QxJTNCYXNwZWN0JTNEZml4ZWQlM0IlMjIlMjB2ZXJ0ZXglM0QlMjIxJTIyJTIwcGFyZW50JTNEJTIyMSUyMiUzRSUzQ214R2VvbWV0cnklMjB4JTNEJTIyMjI3LjUlMjIlMjB5JTNEJTIyMjQ4JTIyJTIwd2lkdGglM0QlMjIzMCUyMiUyMGhlaWdodCUzRCUyMjMwJTIyJTIwYXMlM0QlMjJnZW9tZXRyeSUyMiUyRiUzRSUzQyUyRm14Q2VsbCUzRSUzQ214Q2VsbCUyMGlkJTNEJTIyMjklMjIlMjB2YWx1ZSUzRCUyMiUyNmx0JTNCYiUyNmd0JTNCMyUyNmx0JTNCJTJGYiUyNmd0JTNCJTI2bHQlM0JzcGFuJTIwc3R5bGUlM0QlMjZxdW90JTNCY29sb3IlM0ElMjByZ2JhKDAlMkMlMjAwJTJDJTIwMCUyQyUyMDApJTNCJTIwZm9udC1mYW1pbHklM0ElMjBtb25vc3BhY2UlM0IlMjBmb250LXNpemUlM0ElMjAwcHglM0IlMjB0ZXh0LWFsaWduJTNBJTIwc3RhcnQlM0IlMjB0ZXh0LXdyYXAlM0ElMjBub3dyYXAlM0IlMjZxdW90JTNCJTI2Z3QlM0IlMjUzQ214R3JhcGhNb2RlbCUyNTNFJTI1M0Nyb290JTI1M0UlMjUzQ214Q2VsbCUyNTIwaWQlMjUzRCUyNTIyMCUyNTIyJTI1MkYlMjUzRSUyNTNDbXhDZWxsJTI1MjBpZCUyNTNEJTI1MjIxJTI1MjIlMjUyMHBhcmVudCUyNTNEJTI1MjIwJTI1MjIlMjUyRiUyNTNFJTI1M0NteENlbGwlMjUyMGlkJTI1M0QlMjUyMjIlMjUyMiUyNTIwdmFsdWUlMjUzRCUyNTIyJTI1MjZsdCUyNTNCYiUyNTI2Z3QlMjUzQjElMjUyNmx0JTI1M0IlMjUyRmIlMjUyNmd0JTI1M0IlMjUyMiUyNTIwc3R5bGUlMjUzRCUyNTIyZWxsaXBzZSUyNTNCd2hpdGVTcGFjZSUyNTNEd3JhcCUyNTNCaHRtbCUyNTNEMSUyNTNCYXNwZWN0JTI1M0RmaXhlZCUyNTNCJTI1MjIlMjUyMHZlcnRleCUyNTNEJTI1MjIxJTI1MjIlMjUyMHBhcmVudCUyNTNEJTI1MjIxJTI1MjIlMjUzRSUyNTNDbXhHZW9tZXRyeSUyNTIweCUyNTNEJTI1MjIxMDAlMjUyMiUyNTIweSUyNTNEJTI1MjIyNDglMjUyMiUyNTIwd2lkdGglMjUzRCUyNTIyMzAlMjUyMiUyNTIwaGVpZ2h0JTI1M0QlMjUyMjMwJTI1MjIlMjUyMGFzJTI1M0QlMjUyMmdlb21ldHJ5JTI1MjIlMjUyRiUyNTNFJTI1M0MlMjUyRm14Q2VsbCUyNTNFJTI1M0MlMjUyRnJvb3QlMjUzRSUyNTNDJTI1MkZteEdyYXBoTW9kZWwlMjUzRSUyNmx0JTNCJTJGc3BhbiUyNmd0JTNCJTIyJTIwc3R5bGUlM0QlMjJlbGxpcHNlJTNCd2hpdGVTcGFjZSUzRHdyYXAlM0JodG1sJTNEMSUzQmFzcGVjdCUzRGZpeGVkJTNCJTIyJTIwdmVydGV4JTNEJTIyMSUyMiUyMHBhcmVudCUzRCUyMjElMjIlM0UlM0NteEdlb21ldHJ5JTIweCUzRCUyMjE0Mi41JTIyJTIweSUzRCUyMjMzNiUyMiUyMHdpZHRoJTNEJTIyMzAlMjIlMjBoZWlnaHQlM0QlMjIzMCUyMiUyMGFzJTNEJTIyZ2VvbWV0cnklMjIlMkYlM0UlM0MlMkZteENlbGwlM0UlM0NteENlbGwlMjBpZCUzRCUyMjMwJTIyJTIwdmFsdWUlM0QlMjIlMjZsdCUzQmIlMjZndCUzQjQlMjZsdCUzQiUyRmIlMjZndCUzQiUyMiUyMHN0eWxlJTNEJTIyZWxsaXBzZSUzQndoaXRlU3BhY2UlM0R3cmFwJTNCaHRtbCUzRDElM0Jhc3BlY3QlM0RmaXhlZCUzQiUyMiUyMHZlcnRleCUzRCUyMjElMjIlMjBwYXJlbnQlM0QlMjIxJTIyJTNFJTNDbXhHZW9tZXRyeSUyMHglM0QlMjIyNzUlMjIlMjB5JTNEJTIyMzM2JTIyJTIwd2lkdGglM0QlMjIzMCUyMiUyMGhlaWdodCUzRCUyMjMwJTIyJTIwYXMlM0QlMjJnZW9tZXRyeSUyMiUyRiUzRSUzQyUyRm14Q2VsbCUzRSUzQ214Q2VsbCUyMGlkJTNEJTIyMzElMjIlMjB2YWx1ZSUzRCUyMiUyNmx0JTNCYiUyNmd0JTNCNSUyNmx0JTNCJTJGYiUyNmd0JTNCJTIyJTIwc3R5bGUlM0QlMjJlbGxpcHNlJTNCd2hpdGVTcGFjZSUzRHdyYXAlM0JodG1sJTNEMSUzQmFzcGVjdCUzRGZpeGVkJTNCJTIyJTIwdmVydGV4JTNEJTIyMSUyMiUyMHBhcmVudCUzRCUyMjElMjIlM0UlM0NteEdlb21ldHJ5JTIweCUzRCUyMjM3NSUyMiUyMHklM0QlMjIyNDglMjIlMjB3aWR0aCUzRCUyMjMwJTIyJTIwaGVpZ2h0JTNEJTIyMzAlMjIlMjBhcyUzRCUyMmdlb21ldHJ5JTIyJTJGJTNFJTNDJTJGbXhDZWxsJTNFJTNDbXhDZWxsJTIwaWQlM0QlMjIzMiUyMiUyMHZhbHVlJTNEJTIyJTI2bHQlM0JiJTI2Z3QlM0I2JTI2bHQlM0IlMkZiJTI2Z3QlM0IlMjIlMjBzdHlsZSUzRCUyMmVsbGlwc2UlM0J3aGl0ZVNwYWNlJTNEd3JhcCUzQmh0bWwlM0QxJTNCYXNwZWN0JTNEZml4ZWQlM0IlMjIlMjB2ZXJ0ZXglM0QlMjIxJTIyJTIwcGFyZW50JTNEJTIyMSUyMiUzRSUzQ214R2VvbWV0cnklMjB4JTNEJTIyMzc1JTIyJTIweSUzRCUyMjE2NiUyMiUyMHdpZHRoJTNEJTIyMzAlMjIlMjBoZWlnaHQlM0QlMjIzMCUyMiUyMGFzJTNEJTIyZ2VvbWV0cnklMjIlMkYlM0UlM0MlMkZteENlbGwlM0UlM0NteENlbGwlMjBpZCUzRCUyMjMzJTIyJTIwdmFsdWUlM0QlMjIlMjZsdCUzQmIlMjZndCUzQjclMjZsdCUzQiUyRmIlMjZndCUzQiUyMiUyMHN0eWxlJTNEJTIyZWxsaXBzZSUzQndoaXRlU3BhY2UlM0R3cmFwJTNCaHRtbCUzRDElM0Jhc3BlY3QlM0RmaXhlZCUzQiUyMiUyMHZlcnRleCUzRCUyMjElMjIlMjBwYXJlbnQlM0QlMjIxJTIyJTNFJTNDbXhHZW9tZXRyeSUyMHglM0QlMjI1MjAlMjIlMjB5JTNEJTIyMjQ4JTIyJTIwd2lkdGglM0QlMjIzMCUyMiUyMGhlaWdodCUzRCUyMjMwJTIyJTIwYXMlM0QlMjJnZW9tZXRyeSUyMiUyRiUzRSUzQyUyRm14Q2VsbCUzRSUzQ214Q2VsbCUyMGlkJTNEJTIyMzQlMjIlMjB2YWx1ZSUzRCUyMiUyNmx0JTNCYiUyNmd0JTNCOCUyNmx0JTNCJTJGYiUyNmd0JTNCJTIyJTIwc3R5bGUlM0QlMjJlbGxpcHNlJTNCd2hpdGVTcGFjZSUzRHdyYXAlM0JodG1sJTNEMSUzQmFzcGVjdCUzRGZpeGVkJTNCJTIyJTIwdmVydGV4JTNEJTIyMSUyMiUyMHBhcmVudCUzRCUyMjElMjIlM0UlM0NteEdlb21ldHJ5JTIweCUzRCUyMjY0Ny41JTIyJTIweSUzRCUyMjI0OCUyMiUyMHdpZHRoJTNEJTIyMzAlMjIlMjBoZWlnaHQlM0QlMjIzMCUyMiUyMGFzJTNEJTIyZ2VvbWV0cnklMjIlMkYlM0UlM0MlMkZteENlbGwlM0UlM0NteENlbGwlMjBpZCUzRCUyMjM1JTIyJTIwdmFsdWUlM0QlMjIlMjZsdCUzQmIlMjZndCUzQjklMjZsdCUzQiUyRmIlMjZndCUzQiUyMiUyMHN0eWxlJTNEJTIyZWxsaXBzZSUzQndoaXRlU3BhY2UlM0R3cmFwJTNCaHRtbCUzRDElM0Jhc3BlY3QlM0RmaXhlZCUzQiUyMiUyMHZlcnRleCUzRCUyMjElMjIlMjBwYXJlbnQlM0QlMjIxJTIyJTNFJTNDbXhHZW9tZXRyeSUyMHglM0QlMjI1NjIuNSUyMiUyMHklM0QlMjIzMzYlMjIlMjB3aWR0aCUzRCUyMjMwJTIyJTIwaGVpZ2h0JTNEJTIyMzAlMjIlMjBhcyUzRCUyMmdlb21ldHJ5JTIyJTJGJTNFJTNDJTJGbXhDZWxsJTNFJTNDbXhDZWxsJTIwaWQlM0QlMjIzNiUyMiUyMHZhbHVlJTNEJTIyJTI2bHQlM0JiJTI2Z3QlM0IxMCUyNmx0JTNCJTJGYiUyNmd0JTNCJTIyJTIwc3R5bGUlM0QlMjJlbGxpcHNlJTNCd2hpdGVTcGFjZSUzRHdyYXAlM0JodG1sJTNEMSUzQmFzcGVjdCUzRGZpeGVkJTNCJTIyJTIwdmVydGV4JTNEJTIyMSUyMiUyMHBhcmVudCUzRCUyMjElMjIlM0UlM0NteEdlb21ldHJ5JTIweCUzRCUyMjY5NiUyMiUyMHklM0QlMjIzMzYlMjIlMjB3aWR0aCUzRCUyMjMwJTIyJTIwaGVpZ2h0JTNEJTIyMzAlMjIlMjBhcyUzRCUyMmdlb21ldHJ5JTIyJTJGJTNFJTNDJTJGbXhDZWxsJTNFJTNDbXhDZWxsJTIwaWQlM0QlMjIzNyUyMiUyMHZhbHVlJTNEJTIyJTI2bHQlM0JiJTI2Z3QlM0IxMSUyNmx0JTNCJTJGYiUyNmd0JTNCJTIyJTIwc3R5bGUlM0QlMjJlbGxpcHNlJTNCd2hpdGVTcGFjZSUzRHdyYXAlM0JodG1sJTNEMSUzQmFzcGVjdCUzRGZpeGVkJTNCJTIyJTIwdmVydGV4JTNEJTIyMSUyMiUyMHBhcmVudCUzRCUyMjElMjIlM0UlM0NteEdlb21ldHJ5JTIweCUzRCUyMjU5MCUyMiUyMHklM0QlMjIxNjYlMjIlMjB3aWR0aCUzRCUyMjMwJTIyJTIwaGVpZ2h0JTNEJTIyMzAlMjIlMjBhcyUzRCUyMmdlb21ldHJ5JTIyJTJGJTNFJTNDJTJGbXhDZWxsJTNFJTNDJTJGcm9vdCUzRSUzQyUyRm14R3JhcGhNb2RlbCUzRZsuGDIAACAASURBVHhe7N0LvB1VfS/wnxqupkAsKPhsQJBKjIhaeYgPtBZsyxVqC4oCUtEmCIr4KFeByMUAemkRQUFIER+IouC10I9tBb2KCBV8KyFSCk2ogoBKDSAqodw96Rwdx3OSvXNmn7P3zHd/PvlYzlmz1vp/14J+Zmb/sh4UHwIECBAgQIAAAQIECBAgQIAAAQIECBAgQIAAAQIECBAgQIAAAQIECBAgQIAAAQIECBAgQIAAgd8QeBAPAgQIECBAgAABAgQIECBAgAABAgQIECBAgAABAgQIECBAgAABAgQIECBAgAABAgQIECBAgACB3xQQuLAj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gVEQmJNklyR7JXlOkqcl2TTJXUmuSXJ5kk8nuS7Jf01jwg9N8qwkL0myc5Jdy75WJbk6yaVJ/iHJ7dMYY0MufUSSlyfZN8nuZQdFzRcl+XiSH29Ip0mel+SCJI9JcmWSA5Os3MC+XEaAAAECBAgQIECgUwICF51absUSIECAAAECBAgQIECAAAECBAgQIECAAAECBAgQIECAAAECBAgQGDmBByf5wyQnJdmpj9l9JMlxGxAaKL4r9YIk7+pjnJ8kOSHJsiT39DGn6TYpAiDv7wVKdpyio+uTvK0XQvn7Xu0PDDDY3CSnJllcXrMoyTkD9jHAcJoSIECAAAECBAgQaJeAwEW71lM1BAgQIECAAAECBAgQIECAAAECBAgQIECAAAECBAgQIECAAAECBMZJYOMkR5d/Bpl3EUAowgNf6vOi4vSMQ8tQR3FqRr+fC3snS7w+yW39XrAB7RYk+WB5use6Li9CIIcn+cQAgYk9yxMyipq/kOSgJD/YgDm6hAABAgQIECBAgEAnBQQuOrnsiiZAgAABAgQIECBAgAABAgQIECBAgAABAgQIECBAgAABAgQIECAw6wJF2OLkJIfVZnJXkiuTXNULYvyyFzAoAgnP74UStqq1uzrJq5KsWE8lxXekXp7krCTVsEV9nIVJ9kqyea2/DyR5U+/P6iGI1U+gKIIkb+6FL/6pDFU8sTyhophX8SlqLkITN/Qxl82SnJ1kv7LtgUnO7+M6TQgQIECAAAECBAgQKAUELmwFAgQIECBAgAABAgQIECBAgAABAgQIECBAgAABAgQIECBAgAABAgRmWuAhZYihCFxUPx/pBQ2OS7Ky9vMinPHaJG+vhSaK9sUJFOsKQzw1yQVlcGOi208n+V9J/q12WsQWZeChCIFUwxlH9oIYpw9wskS/ni9MUsylGKsIgBRhiotrF9dPwCgCGaf2MZd9kpxX9l2M8eokd/Y7Me0IECBAgAABAgQIEEgELuwCAgQIECBAgAABAgQIECBAgAABAgQIECBAgAABAgQIECBAgAABAgRmWuCZSS6qnVpxdJJ3J/nFFJOZ7KSKIqTwkiSfn+Kah5anaBxR+X0RaFjcC3DcNsU1c8rQxbsqv/927ySNl/VOyihOoGjqU4ROinDJkrLDqUIRRd3HJFlatvvnMpjxo3VMZMskf5dk73UEOZqqQz8ECBAgQIAAAQIEWisgcNHapVUYAQIECBAgQIAAAQIECBAgQIAAAQIECBAgQIAAAQIECBAgQIAAgZEUKEIQJ5ahhokJnpnkqCT3rGfGc8vTHYrAxMSnOO3hrUl+Ocm1Oyf5+ySPKX+3Isn+Sb6znnGKEzWK0zeKky4mPv2eLNEv+sOTnJNk3/KCd5bhi/sn6WCPJJeWP7+hvGaqGorvhL0mybKyfT+ngPQ7Z+0IECBAgAABAgQIdEpA4KJTy61YAgQIECBAgAABAgQIECBAgAABAgQIECBAgAABAgQIECBAgAABArMusDDJhUkWlDMZ9PSIavig6OJzSV6R5I5aZfWTIYpfF6dEHN8LNkwWaqjD1MMaxTiv7J2OcWtDglsl+VgvSLFb2d+hvWDI2VP0vWsZuNi0/P1zklw5RdvHJTkvyQvK0y3WdQJIQ6XohgABAgQIECBAgEA7BQQu2rmuqiJAgAABAgQIECBAgAABAgQIECBAgAABAgQIECBAgAABAgQIECAwqgLF6RRnVSY36MkRE0GFBydZ3TvN4fvlyRC31Ap+ZBk8+OPy53clGSR8UIQbzkhyUKXfPZNc1hDsk3qhk08k2bHs78Ak50/Rd79ti++DHZHkPWU/RYDjjUnubWjOuiFAgAABAgQIECDQKQGBi04tt2IJECBAgAABAgQIECBAgAABAgQIECBAgAABAgQIECBAgAABAgQIzKrA3CSn9k6JKEIXxac4LeLFvT9fH8Ksnprkol6IYbuy7y8mOSBJPZixrqHfluSkSoOjk7yzobn2G6Iohuu3bbXdqiT7JvlaQ/PVDQECBAgQIECAAIHOCQhcdG7JFUyAAAECBAgQIECAAAECBAgQIECAAAECBAgQIECAAAECBAgQIEBg1gQmTqfYrZzBZ8oTJO4cwoz2TnJxpd9zkrwhyc8GGKuJPqYart8QRXF9P20f0qvtqEpA5JQkxyT5xQD1akqAAAECBAgQIECAQEVA4MJ2IECAAAECBAgQIECAAAECBAgQIECAAAECBAgQIECAAAECBAgQIEBgpgR2TXJpkk3LAYvTLt6a5JdDmED9dIrjkxR/HhhgrPp8P5fkFUnuGKCPqZrWwycHJ/nIFI2fneTLld/tnuRLtbbFiR4XJFmQZEWS/ZN8p4F56oIAAQIECBAgQIBAZwUELjq79AonQIAAAQIECBAgQIAAAQIECBAgQIAAAQIECBAgQIAAAQIECBAgMOMCLytDARMDvylJEbqY+MxL8qdJXpJklyRFKOGu3s+uKYMan0yyqo/QRHHaw9Le6Q5F6GLic2iSswesuH6yxLd7YYaihusH7Gey5g9PUpy6sW/5y3UFQqonbdxQXlMNUzw0yYk9qzeXfR2d5OQk9zcwT10QIECAAAECBAgQ6KyAwEVnl17hBAgQIECAAAECBAgQIECAAAECBAgQIECAAAECBAgQIECAAAECBGZc4I1J3l0Z9cAk5yfZOMmiJMcm2XwdsyrCF8UpDm9P8sN1tJtbBjkWTzLWIEU/tpzf88uLbk3y4t6frw/SyRRti1DIcb1QxJLy959O8uokd9ba19tdlOQ1SX5aaffMJMXPi4BKk6GQBsrUBQECBAgQIECAAIHxFRC4GN+1M3MCBAgQIECAAAECBAgQIECAAAECBAgQIECAAAECBAgQIECAAAEC4yZQhAveUZn07uVpEe9Nst8AxVyd5PB1BB82TXJGkoMqfe6Z5LIBxiiaPqIMXLyoct1zklw5YD9TNX9hkiJoUcy3CJMU87241nhBko/32u1Y/rw4xaI4FeSB8p/r4ZIje6GV0/s4BaShEnRDgAABAgQIECBAoL0CAhftXVuVESBAgAABAgQIECBAgAABAgQIECBAgAABAgQIECBAgAABAgQIEBglgYf1ggWnJDmsMqmXJjkgyT6Vn61K8o9Jiv8tTnfYKUkRTChCCdVPEbp4VZIVkxTZVFCiqX6mWod5vVBHETZ5Zdng+l7woghU/FMZmHhiGa7Yq/x9EfQoTgVZWemwCJIUp1sUPl8oQxs/GKWFNxcCBAgQIECAAAEC4yogcDGuK2feBAgQIECAAAECBAgQIECAAAECBAgQIECAAAECBAgQIECAAAECBMZLoH4SQzH7b/ZOdHh6WUYRNihOv/hUkl/UStuiDCIUYY1q8KI4HWJx77SLO2rtmwpKNNXPulaqOMHig72QxS7rWc4igHJwkssr7eqBjUVJzqmdbrFxGWh5eZLdeqdfbF66fybJx5J8z2kY4/UvktkSIECAAAECBAjMnIDAxcxZG4kAAQIECBAgQIAAAQIECBAgQIAAAQIECBAgQIAAAQIECBAgQIBAlwUmC1xMeKzrtIqJNg9O8ookZ9ZCF5OFDJoKSjTVz/rW/Rm9IMTpSZ49RcMijHJkks/WwhHFySDnlR6XJPmr3gkit1f62C7Ju5P8zyn6vSvJMUmWTRJyWd+c/Z4AAQIECBAgQIBA6wUELlq/xAokQIAAAQIECBAgQIAAAQIECBAgQIAAAQIECBAgQIAAAQIECBAgMBICUwUuJju5YaoJz0lyfJKjKw0+l+SVvZMubq38rKmgRFP99LMAEydRHFQGL4qTPIrTLC5K8vEkP651smWSv0uyd/nzv0jyfyttHpXk7PJ0i/WN/9ZeaOOUJGvW19DvCRAgQIAAAQIECHRJQOCiS6utVgIECBAgQIAAAQIECBAgQIAAAQIECBAgQIAAAQIECBAgQIAAAQKzJzBV4OKk3qkNxw3wZf+FSS5MsqAspTil4U+SXFkpramgRFP9DEP9gCQfLTsuPBYnubP85+J7YUckeU/F6M1l+3uTbJHkqCRvqfx+3ySXDmOi+iRAgAABAgQIECAwrgICF+O6cuZNgAABAgQIECBAgAABAgQIECBAgAABAgQIECBAgAABAgQIECBAYLwEJgtcTBaWWF9Vk/XzpiSnVi4sToc4I0lxWsTEZ/ckX1pf57Xfj2rg4nFJzuudgPGCJIVhPSzxhPJUjF3KepYkeVct1DIvyXvL00GKZh9K8rok9wxopDkBAgQIECBAgACB1goIXLR2aRVGgAABAgQIECBAgAABAgQIECBAgAABAgQIECBAgAABAgQIECBAYKQEHpJkaZK3VWZ1VZJXJFk14EyLPoqTMSY+70xShAruL38wWSjjwCTnDzjOY8trnl9ed2uSF/f+fH3AMLdcJgAAIABJREFUfppsXj+9YrKgxJ8n+VQ56Iok+/X+LJ9kEtV2N5TBje80OVl9ESBAgAABAgQIEBhnAYGLcV49cydAgAABAgQIECBAgAABAgQIECBAgAABAgQIECBAgAABAgQIECAwXgJFKOIdlSl/NskBSX48YBnFNR+tXHN2kjcmubf82WThjoOTfGTAcZ6U5BNJdiyv+3aSlyW5fsB+mmy+dVn7s5MUAZD9ayd31Gu/KMlrej4/nWQS2yf5ZC+csUP5u6Kvol4fAgQIECBAgAABAgSSCFzYBgQIECBAgAABAgQIECBAgAABAgQIECBAgAABAgQIECBAgAABAgQIzJRAPSgxrMBFUU8RwHh3pbC3lydsDFLrrkkuTbJpedGGzneQMdfVtghTHFU53eOUJMf0Tg35ReWi30lyWhmyKH5cD6NU+98iyceS/FH5w6OTFKeF+BAgQIAAAQIECBAgIHBhDxAgQIAAAQIECBAgQIAAAQIECBAgQIAAAQIECBAgQIAAAQIECBAgMIMCz0tyeWW8q5K8IsmqAedQD26cmeTNSX5e6WfvJBdX/nldwYOphq/3cU6SN/RCDz8bcL5NNX9qkgt6p1AsKM32TfK1WuePSHJ+kheVP19X0GSQtk3VoB8CBAgQIECAAAECYyPghIuxWSoTJUCAAAECBAgQIECAAAECBAgQIECAAAECBAgQIECAAAECBAgQIDD2Ak8sAwN/UFZya5IX9/58fcDKliR5R+WayU5mKMIJF/XCB9uV7b6YpAhq3DLAWG+rnCZRXDabJ0DM6f0Fu8eXcyjmclKS45KsqdUzSIhikLYDsGlKgAABAgQIECBAoB0CAhftWEdVECBAgAABAgQIECBAgAABAgQIECBAgAABAgQIECBAgAABAgQIEBgHgU2TnJHkoMpki5MpTu2FBx7os4DJ+tgnySW16x+Z5Lwkf1z+/K4kf5Lkyj7HeXiS4kSL4hSJic+eSS7r8/qmmz2zDJBslWRFkv16f5ZPMsggIYpB2jZdj/4IECBAgAABAgQIjLyAwMXIL5EJEiBAgAABAgQIECBAgAABAgQIECBAgAABAgQIECBAgAABAgQIEGiVwOIkZ1Uq+lySVyYpTrvo57Nzkr9P8piy8bd7AYSXJbm+dnHx3ahjkiyt/Lz4v4tTIu7vY6D6OBtyQkYfw/TVZG4ZSinsik9x0sbJU9RRb3tmkiLU8vNJRtoiyceS/FGl33f2NSONCBAgQIAAAQIECHRAQOCiA4usRAIECBAgQIAAAQIECBAgQIAAAQIECBAgQIAAAQIECBAgQIAAAQIjJPCkJJ9IsmNlTkcmOb2PUy42LoMHf1W5trjuqCS/mKTGemiiOBli/yTfWY/HZOMMEtZomvt5SS4oQybFCR0HJlk5xSDFd8KOK/8UTYpTPg7vhS6KEz7qn+2TfDLJDuUvCptibXwIECBAgAABAgQIEOiltQUubAMCBAgQIECAAAECBAgQIECAAAECBAgQIECAAAECBAgQIECAAAECBGZS4CFlQOKkyqCrkrypF8L49DpCF3PKkxreVbtu3yRfm6KA+mkPRbOLywDCD6a4ZrJx+g1qDMNxXpL3lqeAFP33E04pTvwoAhrFZ6oTQIrf/XkvbPGpst0NSQrL9YVRhlGjPgkQIECAAAECBAiMpIDAxUgui0kRIECAAAECBAgQIECAAAECBAgQIECAAAECBAgQIECAAAECBAgQaLXAo3qnNZydZJ9KlcUJDGcmOaUXiLijVv1jykDGW2o/X5KkCGCsWYfWM5NclGSrSptLeydivK03/jdrAY8tylDHYb15bFppX5yg8e4k98/CqhRGxSkVxXy+kOSgJFOFRSam94QkH0+yS/mDyZzqQY4PJXldkntmoUZDEiBAgAABAgQIEBhJAYGLkVwWkyJAgAABAgQIECBAgAABAgQIECBAgAABAgQIECBAgAABAgQIECDQeoEFvRDEByuhgImCf5Lk80m+Vf5gpyQvrAUgil8VJ1UsTnLbeqSK70i9PMlZk/RxeZIv90IWRdhjYZK9kmxe668IgRSBi9kIImxWBlP2K+d0YJLz+9gZxSkixYkhJ5dti/renOSjSe5NUgRLipomAiy3Jtk/yZf66FsTAgQIECBAgAABAp0RELjozFIrlAABAgQIECBAgAABAgQIECBAgAABAgQIECBAgAABAgQIECBAgMDICWyf5LQkew44s+LEhyJAUD8JY6pu5iQ5NMlJk4Qu1jX0hUle30eoY8Dp9938gDIkUVxwSe9ki79KcnufV092ishUl761PFlkXSeF9DmsZgQIECBAgAABAgTaIyBw0Z61VAkBAgQIECBAgAABAgQIECBAgAABAgQIECBAgAABAgQIECBAgACBcRTYOMmiJMdOcrpEvZ5VSU5Nsqw8qWGQeh/cO8HhD8vQRXFqxro+xSkbJ5TjzMbJFsXcHpekCJa8oDyB46DyVI9Ban50ecpFce1kn6LOwv3vev8rbDGIrLYECBAgQIAAAQKdEBC46MQyK5IAAQIECBAgQIAAAQIECBAgQIAAAQIECBAgQIAAAQIECBAgQIDAyAvMS/KiJH+aZMdeuODp5Yyv7/38X5L8Y5LPJlk9zUrmJtklyUt6fe6cZNeyvyLMcXWSS5P8wwAnSUxzOpNeXnyv6zVl4KNo8JHypI0Nqf2hZWjjkCQvLEMt30zymSQfSLJyGAXokw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CQPACBAAECBAgQmDUB79xmjd7ABAgQIECAAAECBAgQIECAAAECBAgQGJ6Ah7/Ds9UzAQIECBAgQIAAAQIECBAgQIAAgZkUELiYSW1jESBAgACB3xTwzs2OIECAAAECBAgQIECAAAECBAgQIECAQAsFPPxt4aIqiQABAgQIECBAgAABAgQIECBAoJMCAhedXHZFEyBAgMCICHjnNiILYRoECBAgQIAAAQIECBAgQIAAAQIECBBoUsDD3yY19UWAAAECBAgQIECAAAECBAgQIEBg9gQELmbP3sgECBAgQMA7N3uAAAECBAgQIECAAAECBAgQIECAAAECLRTw8LeFi6okAgQIECBAgAABAgQIECBAgAABAgQIECBAgACBoQrUg47euQ2Ve+Q6F3QduSUxIQIECBAgQIAAAQIECBAgMHQBz3+GTmwAAqMp4F/+0VwXsyJAgAABAgQIECBAgAABAgQIECBAgAABAgQIEBhdAYGL0V2bmZjZfyXxnnUmpI1BgAABAgQIECBAgAABAgRGR8CzgNFZCzMhMKMC/uWfUW6DESBAgAABAgQIECBAgAABAgQIECBAgAABAgQItEBA4KIFiziNEu5P8uBpXO9SAgQIECBAgAABAgQIECBAYPwEfOd6/NbMjAk0IuBf/kYYdUKAAAECBAgQIECAAAECBAgQIECAAAECBAgQINAhAYGLDi32JKWuSfKQbhOongABAgQIECBAgAABAgQIdE7Ad647t+QKJvDfAv7ltxMIECBAgAABAgQIECBAgAABAgQIECBAgAABAgQIDCYgcDGYV9ta35dkTqUo71zbtsLqIUCAAAECBAgQIECAAAECiec/dgEBAmsFPPyzEQgQIECAAAECBAgQIECAAAECBAgQIECAAAECBAgMJuCF+2BebWv9yyQbVYp6cH77Sxhtq1k9BAgQIECAAAECBAgQIECgawKe/3RtxdVLYAoBgQtbgwABAgQIECBAgAABAgQIECBAgAABAgQIECBAgMBgAl64D+bVtta/SPI/KkU9JMl/ta1I9RAgQIAAAQIECBAgQIAAgY4LeP7T8Q2gfAITAgIX9gIBAgQIECBAgAABAgQIECBAgAABAgQIECBAgACBwQS8cB/Mq22tf57koZWi5iS5v21FqocAAQIECBAgQIAAAQIECHRcwPOfjm8A5ROYEBC4sBcIECBAgAABAgQIECBAgAABAgQIECBAgAABAgQIDCbghftgXm1rfW+Sh1WK2ijJmrYVqR4CBAgQIECAAAECBAgQINBxAc9/Or4BlE9gQkDgwl4gQIAAAQIECBAgQIAAAQIECBAgQIAAAQIECBAgMJiAF+6DebWt9c+SzK0U9T+S3Ne2ItVDgAABAgQIECBAgAABAgQ6LuD5T8c3gPIJTAgIXNgLBAgQIECAAAECBAgQIECAAAECBAgQIECAAAECBAYT8MJ9MK+2tb4nye9Uinpokl+2rUj1ECBAgAABAgQIECBAgACBjgt4/tPxDaB8AhMCAhf2AgECBAgQIECAAAECBAgQIECAAAECBAgQIECAAIHBBLxwH8yrba3vTrJxpaiHJflF24pUDwECBAgQIECAAAECBAgQ6LiA5z8d3wDKJzAhIHBhLxAgQIAAAQIECBAgQIAAAQIECBAgQIAAAQIECBAYTMAL98G82tb6riSbVIqam+TnbStSPQQIECBAgAABAgQIECBAoOMCnv90fAMon8CEgMCFvUCAAAECBAgQIECAAAECBAgQIECAAAECBAgQIEBgMAEv3Afzalvr1Uk2rRT1O0nubVuR6iFAgAABAgQIECBAgAABAh0X8Pyn4xtA+QQmBAQu7AUCBAgQIECAAAECBAgQIECAAAECBAgQIECAAAECgwl44T6YV9ta/zTJvEpRGyf5WduKVA8BAgQIECBAgAABAgQIEOi4gOc/Hd8AyicwISBwYS8QIECAAAECBAgQIECAAAECBAgQIECAAAECBAgQGEzAC/fBvNrW+j+TPLxS1CZJ7mlbkeohQIAAAQIECBAgQIAAAQIdF/D8p+MbQPkEJgQELuwFAgQIECBAgAABAgQIECBAgAABAgQIECBAgAABAoMJeOE+mFfbWt+Z5HcrRW2a5O62FakeAgQIECBAgAABAgQIECDQcQHPfzq+AZRPYEJA4MJeIECAAAECBAgQIECAAAECBAgQIECAAAECBAgQIDCYgBfug3m1rfVPkmxWKWpekrvaVqR6CBAgQIAAAQIECBAgQIBAxwU8/+n4BlA+gQkBgQt7gQABAgQIECBAgAABAgQIECBAgAABAgQIECBAgMBgAl64D+bVttY/TrJ5paiHJ1ndtiLVQ4AAAQIECBAgQIAAAQIEOi7g+U/HN4DyCUwICFzYCwQIECBAgAABAgQIECBAgAABAgQIECBAgAABAgQGE/DCfTCvtrX+UZJHVIr63SQ/bVuR6iFAgAABAgQIECBAgAABAh0X8Pyn4xtA+QQmBAQu7AUCBAgQIECAAAECBAgQIECAAAECBAgQIECAAAECgwl44T6YV9ta35HkkZWiNkvyn20rUj0ECBAgQIAAAQIECBAgQKDjAp7/dHwDKJ/AhIDAhb1AgAABAgQIECBAgAABAgQIECBAgAABAgQIECBAYDABL9wH82pb69uTbFEpavMkd7atSPUQIECAAAECBAgQIECAAIGOC3j+0/ENoHwCEwICF/YCAQIECBAgQIAAAQIECBAgQIAAAQIECBAgQIAAgcEEvHAfzKttrW9LsmWlqEck+UnbilQPAQIECBAgQIAAAQIECBDouIDnPx3fAMonMCEgcGEvECBAgAABAgQIECBAgAABAgQIECBAgAABAgQIEBhMwAv3wbza1vqHSR5VKao47eJHbStSPQQIECBAgAABAgQIECBAoOMCnv90fAMon8CEgMCFvUCAAAECBAgQIECAAAECBAgQIECAAAECBGZe4PFJFiTZLskTkvxekkcnKb60u1mSTZI8LMmccmprkvw8yd1J7kxyR5LiC7//keTfk9yQZEWS7898KUYk0EkBL9w7uey/KvrW8r/ZEz8oTrso/rvsQ4AAAQIECIyGgPut0VgHsyBAgAABAuMu4PnPuK+g+RNoSEDgoiFI3RAgQIAAAQIECBAgQIAAAQIECBAgQIAAgSkEivDEc5PslmSnJM8ogxXDACu+8PuNJF9NclWSK8qQxjDG0ieBLgt44d7l1U9uSfKYCkFx2sXt3SZRPQECBAgQmDUB91uzRm9gAgQIECDQegHPf1q/xAok0J+AwEV/TloRIECAAAECBAgQIECAAAECBAgQIECAAIFBBJ6W5E97oYc9k+w+yIVDaHt5L+xxaZJ/TPKtIfSvSwJdFPDCvYur/uuaf5DksRWC4oSi27pNonoCBAgQIDCjAu63ZpTbYAQIECBAoLMCnv90dukVTuA3BQQu7AgCBAgQIECAAAECBAgQIECAAAECBAgQINCMwFOSvDTJXyR5cjNdNt7LdUk+1ZvfJ5Nc23jvOiTQHQEv3Luz1pNV+h9JHl/5RXHaxQ+7TaJ6AgQIECAwdAH3W0MnNgABAgQIECBQE/D8x5YgQGCtgMCFjUCAAAECBAgQIECAAAECBAgQIECAAAECBKYncEiSVw5yksUmm2ySpzzlKdl+++2z7bbbZquttspjH/vYbLnlltl8882z6aabZu7cuZkzZ87ama1Zsyb33ntv7rrrrvzkJz/J7bffnltuuSWrVq3KjTfemO9973u59tprc/fddw9SSXHyxUeSnDvIRdoSILBWwAv3bm+Em5P8XoWgOO3i1m6TqJ4AAQIECAxNwP3W0Gh1TIAAAQIECKxHwPMfW4QAgbUCAhc2AgECBAgQIECAAAECBAgQIECAAAECBAgQGFzg0UkO6/2N5ocm2WJ9ly9cuDDPfe5zs9tuu2WnnXZaG7QYxqcIXnz1q1/NVVddlSuuuCLLly/vZ5g7kpyV5Ex/Q3s/XNoQWCvghXu3N8KqXlhtfoXgcUlu6TaJ6gkQIECAQKMC7rca5dQZAQIECBAgsIECnv9sIJzLCLRNQOCibSuqHgIECBAgQIAAAQIECBAgQIAAAQIECBAYpsDjk7w5yRvW95ca7b333tlrr72y5557Zuuttx7mnKbse+XKlbn00kvzmc98Jpdccsn65lC8QDwtySlJvr++xn5PoOMCXrh3ewOsTLJVhaD4/w0/6DaJ6gkQIECAQCMC7rcaYdQJAQIECBAg0JCA5z8NQeqGwLgLCFyM+wqaPwECBAgQIECAAAECBAgQIECAAAECBAjMhMAmSY5O8tZ1BS322GOP7L///tl3330zb968mZhX32OsXr06F110US644IJcdtll67queJH4f5KcmOTuvgfQkEC3BLxw79Z616v99yTVJN3vCap1e0OongABAgSmLeB+a9qEOiBAgAABAgSGIOD5zxBQdUlgHAUELsZx1cyZAAECBAgQIECAAAECBAgQIECAAAECBGZS4LDeYP87yRaTDbrZZpvlNa95TV71qldlwYIFMzmvDR5rxYoV+eAHP5hzzjknd95551T93FHWfeYGD+RCAu0V8MK9vWvbT2U3JXlCpeH8JP/Rz4XaECBAgAABAr8l4H7LpiBAgAABAgRGVcDzn1FdGfMiMMMCAhczDG44AgQIECBAgAABAgQIECBAgAABAgQIEBgbgV2TvCvJ7pPNeJtttskRRxyRww47LBtttNHYFFWd6H333Zczzzwzp59+em66qfj+8KSfy8uTPb4ylkWaNIHhCHjhPhzXcen1xiTbVCa7VZKbx2Xy5kmAAAECBEZEwP3Wfy+E+60R2ZCmQYAAAQIEJhHw/Me2IEBgrYDAhY1AgAABAgQIECBAgAABAgQIECBAgAABAgR+W+AdSZZMBjN//vwcddRROfzww1vldsYZZ+Tkk0/OzTdP+Z3hpUne3qqiFUNgwwW8cN/XBqkkAAAgAElEQVRwuzZc+W9Jtq0UsnWSVW0oTA0ECBAgQGCGBNxv/Ta0+60Z2nyGIUCAAAECAwh4/jMAlqYE2iwgcNHm1VUbAQIECBAgQIAAAQIECBAgQIAAAQIECAwq8LQk70vy7PqFc+bMyXHHHZdjjjkmD3pQOx+vP/DAAznxxBNz/PHHZ82aNZPZXZnkdUm+NSis9gRaJuCFe8sWdMBybkjyxMo1T0iycsA+NCdAgAABAl0UcL/lfquL+17NBAgQIDC+Ap7/jO/amTmBRgXa+UaoUSKdESBAgAABAgQIECBAgAABAgQIECBAgEBHBBYlOWuy06EPOOCAnHDCCdl66+IvMW//Z+XKlTn22GNz/vnnT1Zs8aLx0CTL2i+hQgJTCnjh3u3N8a9JtqsQbJPk37tNonoCBAgQILBeAfdbJZH7rfXuFQ0IECBAgMCoCHj+MyorYR4EZllA4GKWF8DwBAgQIECAAAECBAgQIECAAAECBAgQIDASAu8tT274jcnMnz8/f/u3f5v99ttvJCY505O48MIL85a3vCU333zzZEMXJ4G8fqbnZDwCIyLghfuILMQsTeP6JL9fGXvbJDfN0lwMS4AAAQIExkHA/dYkq+R+axy2rjkSIECAQMcFPP/p+AZQPoEJAYELe4EAAQIECBAgQIAAAQIECBAgQIAAAQIEuizwyCQfTfKiOsLBBx+c008/PfPmzeuyT1avXp0jjjgiH/7whydz+GySA3thlR91GknxXRTwwr2Lq/7rmr+X5EkVgicmubHbJKonQIAAAQKTCrjfWs/GcL/l3xwCBAgQIDDSAp7/jPTymByBmRMQuJg5ayMRIECAAAECBAgQIECAAAECBAgQIECAwGgJPCXJJ5I8uT6ts88+O4sWLRqt2c7ybJYtW5bFixdPNovrkrwsybWzPEXDE5hJAS/cZ1J79MZakWT7yrS264XP/m30pmlGBAgQIEBgVgXcbw3A735rACxNCRAgQIDAzAl4/jNz1kYiMNICAhcjvTwmR4AAAQIECBAgQIAAAQIECBAgQIAAAQJDEnhukouSbFntf+HChTn33HOz8847D2nY8e72mmuuySGHHJLly5fXC7m9F7jYN8kV412h2RPoW8AL976pWtmwCJotqFT2+0luaGWliiJAgAABAhsm4H5rA9zcb20AmksIECBAgMBwBTz/Ga6v3gmMjYDAxdgslYkSIECAAAECBAgQIECAAAECBAgQIECAQEMCeyS5OMncan977713zjvvvMybN6+hYdrZzerVq3PQQQflkksuqRd4b5J9klzWzspVReA3BLxw7/aGKFJn1dORnpTkX7tNonoCBAgQIPArAfdb09gM7remgedSAgQIECDQvIDnP82b6pHAWAoIXIzlspk0AQIECBAgQIAAAQIECBAgQIAAAQIECGygQPHln88k2ah6/aGHHpr3v//9G9hlNy977Wtfm7POOqte/H1J9hK66Oae6FjVXrh3bMFr5V6bZGHlZ9snub7bJKonQIAAAQJrBdxvNbQR3G81BKkbAgQIECAwPQHPf6bn52oCrREQuGjNUiqEAAECBAgQIECAAAECBAgQIECAAAECBNYj8Nwkn62fbHH00UfnxBNPhLcBAsccc0xOOumk+pXFSRcvSnLFBnTpEgLjIuCF+7is1HDm+d0kT6l0vSDJ94YzlF4JECBAgMDYCLjfanip3G81DKo7AgQIECAwuIDnP4ObuYJAKwUELlq5rIoiQIAAAQIECBAgQIAAAQIECBAgQIAAgZpA8cXYzyfZsvrzpUuX5thjj4U1DYETTjghS5Ysqfdwey9w8cIkxd8C70OgjQJeuLdxVfuv6TtJdqg0f3KSFf1friUBAgQIEGidgPutIS2p+60hweqWAAECBAj0J+D5T39OWhFovYDAReuXWIEECBAgQIAAAQIECBAgQIAAAQIECBDovMAjk1yepPhC7K8+whbN7YspvgR0XZLdk/youZH0RGBkBLxwH5mlmJWJfDvJUysjL0xS/DfPhwABAgQIdFHA/daQV9391pCBdU+AAAECBKYW8PzH7iBAYK2AwIWNQIAAAQIECBAgQIAAAQIECBAgQIAAAQJtF/jnJC+qFnn00UfnxBNPbHvdM1rfMccck5NOOqk+5meT/PGMTsRgBGZGwAv3mXEe1VG+lWTHyuSKv9V7+ahO1rwIECBAgMCQBdxvDRm46N791gwgG4IAAQIECPy2gOc/dgUBAmsFBC5sBAIECBAgQIAAAQIECBAgQIAAAQIECBBos8B7eycsvK5a4KGHHpr3v//9ba551mp77Wtfm7POOqs+/vuSvH7WJmVgAsMR8MJ9OK7j0us3kzytMtkdklw7LpM3TwIECBAg0KCA+60GMdfXlfut9Qn5PQECBAgQaFzA85/GSXVIYDwFBC7Gc93MmgABAgQIECBAgAABAgQIECBAgAABAgTWL7AoydnVZnvvvXcuvvji9V+pxQYL7LPPPrnkkkvq1y9OsmyDO3UhgdET8MJ99NZkJmf0jSRPrwz41CTfnckJGIsAAQIECIyAgPutWVgE91uzgG5IAgQIEOiygOc/XV59tROoCAhc2A4ECBAgQIAAAQIECBAgQIAAAQIECBAg0EaB4m8eL74Q+6vn4AsXLsxVV12VefPmtbHekalp9erV2W233bJ8+fLqnIqXk89I8q2RmaiJEJiegBfu0/Mb96u/Xv43baKOHZN8Z9yLMn8CBAgQIDCAgPutAbCabOp+q0lNfREgQIAAgfUKeP6zXiINCHRDQOCiG+usSgIECBAgQIAAAQIECBAgQIAAAQIECHRN4MtJnl0t+uqrr87OO+/cNYdZqfeaa67JLrvsUh/7yiTPmZUJGZRA8wJeuDdvOk49fi3JH1QmXHzp9NvjVIC5EiBAgACBaQq435om4HQud781HT3XEiBAgACBgQQ8/xmIS2MC7RUQuGjv2qqMAAECBAgQIECAAAECBAgQIECAAAECXRV4R5Il1eLPPvvsLFq0qKses1L3smXLsnjx4vrYS5O8fVYmZFACzQp44d6s57j19tUkz6xM+ulO8Bm3JTRfAgQIEJiGgPutaeA1dan7raYk9UOAAAECBNYp4PmPDUKAwFoBgQsbgQABAgQIECBAgAABAgQIECBAgAABAgTaJLBrkn+pFnTwwQfnQx/6UJtqHJta/vIv/zIf/vCH6/N9VpKvjE0RJkpgcgEv3Lu9M65JslOF4BlJvtltEtUTIECAQEcE3G+N0EK73xqhxTAVAgQIEGirgOc/bV1ZdREYUEDgYkAwzQkQIECAAAECBAgQIECAAAECBAgQIEBgpAW+mGT3iRnOnz8/3/3udzNv3ryRnnRbJ7d69erssMMOufnmm6slXp7k+W2tWV2dEfDCvTNLPWmhVyfZufKbP0jyjW6TqJ4AAQIEOiLgfmuEFtr91ggthqkQIECAQFsFPP9p68qqi8CAAgIXA4JpToAAAQIECBAgQIAAAQIECBAgQIAAAQIjK3BYkjOqs/vkJz+Z/fbbb2Qn3IWJXXjhhXnpS19aL/XwJGd2oX41tlbAC/fWLm1fhRWn9OxSafnMJF/v60qNCBAgQIDA+Aq43xrBtXO/NYKLYkoECBAg0CYBz3/atJpqITANAYGLaeC5lAABAgQIECBAgAABAgQIECBAgAABAgRGRmCTJDf1AhdbTMzogAMOyEc/+tGRmWCXJ3LggQfm/PPPrxLckWSbJHd32UXtYy3ghftYL9+0J/8vSXat9LJTkq9Nu1cdECBAgACB0RVwvzW6axP3WyO8OKZGgAABAuMu4PnPuK+g+RNoSEDgoiFI3RAgQIAAAQIECBAgQIAAAQIECBAgQIDArAq8M8lbJ2YwZ86c3HDDDdl6661ndVIG/2+BlStXZrvttsuaNWuqJMWaHc2IwJgKeOE+pgvX0LSvSvKsSl87J/lqQ33rhgABAgQIjKKA+61RXJVyTu63RnhxTI0AAQIExl3A859xX0HzJ9CQgMBFQ5C6IUCAAAECBAgQIECAAAECBAgQIECAAIFZE3h8kpuT/OqZ99KlS3PsscfO2oQM/NsCJ5xwQpYsWVL9RfHCcn6S7/MiMIYCXriP4aI1OOUrk+xW6W+XJNc02L+uCBAgQIDAKAm43xql1ZhiLu63xmCRTJEAAQIExlHA859xXDVzJjAEAYGLIaDqkgABAgQIECBAgAABAgQIECBAgAABAgRmVODUJEdOjDh//vy1Jyo86EEegc/oKqxnsAceeGDtiSM331xkY371eU+SN47SPM2FQJ8CXrj3CdXSZl9O8uxKbbsmubqltSqLAAECBAi43xqDPeB+awwWyRQJECBAYBwFPP8Zx1UzZwJDEPC2aQiouiRAgAABAgQIECBAgAABAgQIECBAgACBGRN4dJJbqqdbvO9978vhhx8+YxMwUP8CZ5xxRl73utdVLyheWj42yQ/770VLAiMh4IX7SCzDrE3iiiTPqYz+rCRfmbXZGJgAAQIECAxPwP3W8Gwb79n9VuOkOiRAgAABAp7/2AMECKwVELiwEQgQIECAAAECBAgQIECAAAECBAgQIEBgnAXekWTJRAHbbLNNbrzxxnGup/Vz33bbbXPTTTdV61ya5O2tL1yBbRPwwr1tKzpYPV9K8tzKJcVpF1cN1oXWBAgQIEBgLATcb43FMv16ku63xmzBTJcAAQIERl3A859RXyHzIzBDAgIXMwRtGAIECBAgQIAAAQIECBAgQIAAAQIECBAYisDtSbaY6Pk973lP3vCGNwxlIJ02I3DaaaflyCOPrHZ2R5Itm+ldLwRmTMAL9xmjHsmBLk/yvMrMitMurhzJmZoUAQIECBCYnoD7ren5zfjV7rdmnNyABAgQINBuAc9/2r2+qiPQt4DARd9UGhIgQIAAAQIECBAgQIAAAQIECBAgQIDAiAkckuQDE3PabLPNctttt2WjjTYasWmaTlXgvvvuy6Me9ajceeed1R+/Osm5pAiMkYAX7mO0WEOY6heT7F7ptzjt4stDGEeXBAgQIEBgNgXcb82m/gaO7X5rA+FcRoAAAQIEJhfw/MfOIEBgrYDAhY1AgAABAgQIECBAgAABAgQIECBAgAABAuMq8BtfeP3rv/7rnHzyyeNaS6fmfdRRR+Vv/uZvqjUXf1v88zuFoNhxF/DCfdxXcHrz/0Ltv1nFaRdXTK9LVxMgQIAAgZETcL81ckvS34Tcb/XnpBUBAgQIEOhDwPOfPpA0IdAFAYGLLqyyGgkQIECAAAECBAgQIECAAAECBAgQINA+gack+W61rOuuuy4LFixoX6UtrGjFihV58pOfXK9shyTXtrBcJbVTwAv3dq5rv1X9vyQvqDQuTrv4Ur8Xa0eAAAECBMZAwP3WGCzSVFN0vzXGi2fqBAgQIDBqAp7/jNqKmA+BWRIQuJgleMMSIECAAAECBAgQIECAAAECBAgQIECAwLQE3pFkyUQPe+yxRy699NJpdTjbF99777254oorcvHFF+cb3/hGvvKVr6yd0lZbbZUdd9wxe+21V/7sz/4sW2655WxPtZHx99xzz1x22WXVvpYmeXsjneuEwPAFvHAfvvEoj/D5XsDiDysTLE7oKU7q8SFAgAABAm0RGKv7rfvvvz/HH398li4tbil+/Vm8eHFOPfXUzJ07d1rrMuz+pzW5KS52vzUMVX0SIECAQAcFPP/p4KIrmcBkAgIX9gUBAgQIECBAgAABAgQIECBAgAABAgQIjKPA8iS/OiLhAx/4QA455JBxrCP33HNPli1bltNOOy2rVq1aZw2bb755jj322CxatCgbb7zxWNY7Melzzz03r371q6s1XJdk4VgXZfJdEvDCvUur/du1fi7JCys/Lk67+GK3SVRPgAABAi0TGKv7reXLl2e//fZLcbJD9dNU4GLY/Q9j77jfGoaqPgkQIECggwKe/3Rw0ZVMYDIBgQv7ggABAgQIECBAgAABAgQIECBAgAABAgTGTeBpSb5ZnfRPf/rTzJs3b9zqWBuweOMb35hPf/rTA839oIMOyimn/H/27j3OsqK8F/dXAxoPzHDwBA2KiPojyk2MOSqgRhMBoyYgCQoRQfACM6AoQY0CowkzoEENinINglxUVHIBNQJKjsajop5ERRA5iYqIGiVKmMEYgcCPmtieRc+te63e3XtXPeuvvXtW1ar3edcHPlXVb9fbssUWW8yq3TjdvHLlymy22WbTh/TrSb48TuM0FgLrELDh3varUY7n2b1DUE67+F9tk4ieAAECBCoSmKj51s9+9rMce+yxq+dH06+5KLgYdf+jem/Mt0Ylq18CBAgQaEzA+k9jCRcugXUJKLjwbhAgQIAAAQIECBAgQIAAAQIECBAgQIDApAkck+SEqUHvtddeueSSSyYthlx//fWrT3j4zGc+02vshx9+eE466aSJPuli7733zqWXXtqN/9gkJ/YC0YjA/ArYcJ9f73F72hVJ9ugMqpx28XfjNkjjIUCAAAECPQUmZr5199135/3vf3+WLFmSVatWrRHu0IKLUfffMz8zbma+NWMqNxIgQIAAgXUJWP/xbhAgsFpAwYUXgQABAgQIECBAgAABAgQIECBAgAABAgQmTeCT9/wl8adNDfrMM8/MoYceOlEx/OAHP0j55Z+hhSIXXnhhDjjggImKvTvYs846a7VD5/pUkqdPbEAG3pKADfeWsr1mrJcn2bPz43LaxZVtk4ieAAECBCoSmIj5VimGuOyyy7J06dLVJweu7RpScDHq/ufjfTHfmg9lzyBAgACBygWs/1SeYOERmKmAgouZSrmPAAECBAgQIECAAAECBAgQIECAAAECBMZBYNMk9/rTpd/61reyzTbbjMPYZjSGO++8M29+85uzbNmyGd2/vpt23333nH/++dlyyy0H97UQHdxwww15xCMeMf3Ri5LcthDj8UwCsxCw4T4LrApvvSzJMztxldMuPlFhnEIiQIAAgfYEJmK+ddddd+Wiiy7KK17xivz4xz9eZ5b6FlyMuv/5eq3Mt+ZL2nMIECBAoGIB6z8VJ1doBGYjoOBiNlruJUCAAAECBAgQIECAAAECBAgQIECAAIGFFnhWkr+dGsQOO+yQa665ZqHHNKvnX3311dl///1z3XXXrbXdQQcdlOOOOy6PetSjUn7R50tf+tLq71dcccVa7y8/32OP8ru+k3ntuOOOufbaa7uDf3aSj01mNEbdkIAN94aSvZZQy3+jfqfz83LaxcfbJhE9AQIECFQiMPbzrVWrVq0uYH/nO9+Z8nl9V5+Ci1H3P9/vifnWfIt7HgECBAhUJmD9p7KECodAXwEFF33ltCNAgAABAgQIECBAgAABAgQIECBAgACBhRBYnuS4qQcvWbIkp59++kKMo9cz77777pxwwgnrPN3i8MMPz0knnZRNNtnkXv2Xv0z6whe+MJ/5zGfWeO7rX//6LF++PL/0S7/Ua0wL3Wjp0qU544wzusNYkWT48R8LHZjn1y5gw732DK8/vlL4V34hdeoqp12svSqubSfREyBAgMDkCYztfKsUo//d3/1djjnmmHzxi1+ckexsCi5G3f+MBjyCm8y3RoCqSwIECBBoScD6T0vZFiuB9QgouPB6ECBAgAABAgQIECBAgAABAgQIECBAgMAkCVyWpPxi6+rr/PPPz4EHHjgx4//+97+fcoLFJz7xiTXG/Fu/9Vu54IIL8tCHPnSNfyuFGieffHKOPvroNf5t3333zdlnn53NNttsYhy6Ay0xF5POdfm0vxw/kXEZdPUCNtyrT/F6A/xoknIaz9RVTrso/+1yESBAgACBSRcYu/lWKYT48pe/nLe+9a15//vfPyvfmRRcjLr/WQ14BDebb40AVZcECBAg0JKA9Z+Wsi1WAusRUHDh9SBAgAABAgQIECBAgAABAgQIECBAgACBSRL4YZItpgZ83XXX5TGPeczEjL+cUPGsZz0rq1atWmPMb3vb23LUUUflPvdZ+9L93//93+dVr3pVtthii+y8887Zcssts+OOO+aBD3zg6u8bbbTRxDh0B/r1r3892223XfdHNyd50EQGY9AtCdhwbynba8b6kSTP6fy4nHZRfkHVRYAAAQIEJl1g7OZbZQ71lKc8pZfrTAouRt1/r4HPYSPzrTnE1BUBAgQItChg/afFrIuZwFoEFFx4LQgQIECAAAECBAgQIECAAAECBAgQIEBgUgS2SvKdqcFuuummay1cGOdgzjzzzCxZsmSNIS5atCgf+9jH8uQnP3mchz+ysZX4b7vttm7/D0ty08geqGMCwwVsuA83nOQePpzkdzsBlNMuPjbJARk7AQIECBBIMpbzrfUVRJR5xIoVK/KlL30p73nPe9ZI4tCCi7nofxzeLPOtcciCMRAgQIDAhApY/5nQxBk2gbkWUHAx16L6I0CAAAECBAgQIECAAAECBAgQIECAAIFRCeyR5IqpznfZZZd87nOfG9Wz5rzf22+/Pa973ety8sknr9H3brvtlve97315+MMfPufPnYQOd91111x11VXdoe6Z5OOTMHZjbFbAhnuzqV8d+KVJfq9DUE67+Nu2SURPgAABAhUIjOV8a10FF+WUv3JKYJkXHn300SnF7dOvIQUXc9X/OLwX5lvjkAVjIECAAIEJFbD+M6GJM2wCcy2g4GKuRfVHgAABAgQIECBAgAABAgQIECBAgAABAqMSODzJqVOdH3zwwTn33HNH9aw573fVqlU54ogjcsEFF6zR97777puzzz47m2222Zw/dxI6POSQQ6b/Rdojkpw2CWM3xmYFbLg3m/rVgV+SZK8OQTnt4qNtk4ieAAECBCoQGMv51toKLg4//PD8yZ/8SbbYYov89Kc/zVFHHTWnBRdz2f84vBfmW+OQBWMgQIAAgQkVsP4zoYkzbAJzLaDgYq5F9UeAAAECBAgQIECAAAECBAgQIECAAAECoxJ4S5JXT3W+fPnyHHfccaN61pz3+6Mf/SgHHHBALr/88jX6nvrLq/e///3z+c9/PhdddNHq+66//vosWrQoT3ziE7Pnnntm7733zq/92q/lPvepa3l/xYoVWbZsWdflrUleM+dJ0CGBuROw4T53lpPY098k2bsz8HLaxUcmMRBjJkCAAAECHYGxnG91Cy722WefHHPMMXn84x+f+973vquHPpcFF6PofxzeMPOtcciCMRAgQIDAhApY/5nQxBk2gbkWqGtHZq519EeAAAECBAgQIECAAAECBAgQIECAAAEC4yRwUZL9pgZ0/vnn58ADDxyn8a13LP/8z/+c/fffP//wD/+wxn3HH398Xvayl+XYY4/NOeecs95+DjrooJRfmHnYwx42MbFvaKDl1I8SV+f6QJL9N9TOvxNYQAEb7guIPwaP/uskz+2Mo5x28eExGJchECBAgACBIQJjOd+66qqrVhekv/SlL83222//i0KLqUCHFlyMuv8hCZmrtuZbcyWpHwIECBBoUMD6T4NJFzKBtQkouPBeECBAgAABAgQIECBAgAABAgQIECBAgMCkCHwyydOmBvuJT3wiz3jGMyZl7KtPq9hvv/3yla98ZY0xH3zwwbnllltyySWXzCienXfeOaeffnp23XXXGd0/7jddeeWV2X333bvD/FSSp4/7uI2vaQEb7k2nP3+VZJ8OQTnt4tK2SURPgAABAhUITOR8a2jBxYbyNur+N/T8ufh38625UNQHAQIECDQqYP2n0cQLm8B0AQUX3gkCBAgQIECAAAECBAgQIECAAAECBAgQmBSBa5NsPzXYq6++OjvttNOkjH29BRd9gnj0ox+ds846K7/5m7/Zp/lYtfnqV7+axz72sd0xfS3JDmM1SIMhcG8BG+5tvxEXJ/mDDkE57WJmFXNtu4meAAECBMZbYCLnW6MuiBh1//PxSphvzYeyZxAgQIBApQLWfypNrLAIzFZAwcVsxdxPgAABAgQIECBAgAABAgQIECBAgAABAgsl8L0kW049/KabbspDH/rQhRrLrJ+7vhMuZt3ZzxvsvffeOfPMM/PgBz+4bxdj0e673/1uttpqq+5Yvp/kIWMxOIMgsHYBG+5tvxkfSrJvh6CcdvE3bZOIngABAgQqEJjI+daoCyJG3f98vDfmW/Oh7BkECBAgUKmA9Z9KEyssArMVUHAxWzH3EyBAgAABAgQIECBAgAABAgQIECBAgMBCCaxMsmjq4bfeemsWL168UGOZ9XNHUXBRBvH2t789Rx55ZO5zn8ld8l+5cmU222yzrumqJJOT3Fm/DRpUIGDDvYIkDgjhg0me12n/+0n+ekB/mhIgQIAAgXEQmMj51qgLIkbd/3wk3nxrPpQ9gwABAgQqFbD+U2lihUVgtgKTu/sy20jdT4AAAQIECBAgQIAAAQIECBAgQIAAAQKTLnB7ko2ngrj99tuz8ca/+Dr2sc2k4GLnnXfO8uXL89u//dvZZJNNUmK86qqrcsIJJ+SKK65Ya4y77757zj///Gy55S8O/xh7i+kDvOOOO3K/+92v++M7ktzrBxMXlAHXLmDDvfYMrz++DyR5fueWP0jyV22TiJ4AAQIEKhCYyPnWqAsiRt3/fLw35lvzoewZBAgQIFCpgPWfShMrLAKzFVBwMVsx9xMgQIAAAQIECBAgQIAAAQIECBAgQIDAQgncleQX69p33XXXRJ3qsKGCiyc96Uk599xzs912263h+4Mf/CCHHXZYLrnkkjX+bdGiRfnYxz6WJz/5yQuVl8HPvfvuu3Pf+96320/ZzLzXDwY/RAcE5lbAhvvcek5abxcl2a8z6H2T/OWkBWG8BAgQIEBgmsBEzrdGXRAx6v7n4y0035oPZc8gQIAAgUoFrP9UmlhhEZitgIKL2Yq5nwABAgQIECBAgAABAgQIECBAgAABAgQWSmAifwFoCut73/teDjjggHzyk59cq9/ZZ5+dl7zkJeu0vfLKK9HUQggAACAASURBVLPPPvtk1apVa9xzxhlnrC7ImNTLLwBNauaaHrcN96bTn/cn2b9D8LwkF7dNInoCBAgQqEBgIudboy6IGHX/8/HemG/Nh7JnECBAgEClAtZ/Kk2ssAjMVkDBxWzF3E+AAAECBAgQIECAAAECBAgQIECAAAECCyVwe5KNpx5+++23Z+ONf/F1ocY04+fecsstOfDAA/PRj350jTbbbrttLr744jz2sY9dZ3/rK9g4/vjjs2zZshmPZdxuvOOOO3K/+92vO6w7ktzrB+M2ZuNpXsCGe9uvwPuS/GGH4PlJPtQ2iegJECBAoAKBiZxvjbogYtT9z8d7Y741H8qeQYAAAQKVClj/qTSxwiIwWwEFF7MVcz8BAgQIECBAgAABAgQIECBAgAABAgQILJTAyiSLph5+6623ZvHixQs1llk/d32/qLPzzjvnAx/4QB796Eevs98f/ehHq0/IuPzyy9e4p5xucfLJJ+cBD3jArMc1Dg1WrlyZzTbbrDuUcozH5CR3HBCNYb4FbLjPt/h4Pe+9SV7QGdJ+ST44XkM0GgIECBAgMGuBiZxvjbogYtT9zzpLPRqYb/VA04QAAQIECPyXgPUfbwIBAqsFFFx4EQgQIECAAAECBAgQIECAAAECBAgQIEBgUgS+l2TLqcHedNNNeehDHzopY189zje96U055phj1hjz0IKLo446Km9+85unnxIxMTbf/e53s9VWW3XH+/0kD5mYAAy0RQEb7i1m/f/FfGGSAzoE+yf5QNskoidAgACBCgQmcr416oKIUfc/H++N+dZ8KHsGAQIECFQqYP2n0sQKi8BsBRRczFbM/QQIECBAgAABAgQIECBAgAABAgQIECCwUALX3vMXxLefevjVV1+dnXbaaaHG0uu5l156afbee++1tr3iiiuyxx57rLPfm2++OS94wQvyiU98Yo17jj/++CxbtqzXmMah0Ve/+tU89rGP7Q7la0l2GIexGQOBdQjYcG/71bggyQs7BH+Y5KK2SURPgAABAhUITOR8a9QFEaPufz7eG/Ot+VD2DAIECBCoVMD6T6WJFRaB2QoouJitmPsJECBAgAABAgQIECBAgAABAgQIECBAYKEEPpnkaVMPL4UHz3jGMxZqLL2ee/3112e//fbLV77ylTXaH3300TnhhBNy//vff619f+ELX8hzn/vcfP/75fCHe1/nnXdeDjrooF5jGodGV155ZXbffffuUD6V5OnjMDZjILAOARvubb8a5yc5sEPwgiTvb5tE9AQIECBQgcBEzrdGXRAx6v7n470x35oPZc8gQIAAgUoFrP9UmlhhEZitgIKL2Yq5nwABAgQIECBAgAABAgQIECBAgAABAgQWSqD89fD9ph5+/vnn58ADu7/vulDDmvlzf/azn+W1r31tTjnllDUaLVq0KKeddtrqUyzue9/73uvff/KTn6xuV/59+rXlllvmwx/+cH7jN35j5gMZszsvuOCC6QUjH0iy/5gN03AIdAVsuLf9PpyXpFvldkCS97VNInoCBAgQqEBgIudboy6IGHX/8/HemG/Nh7JnECBAgEClAtZ/Kk2ssAjMVkDBxWzF3E+AAAECBAgQIECAAAECBAgQIECAAAECCyXwliSvnnr48uXLc9xxxy3UWHo/t/x10X322SerVq1ao49SdHHYYYdl6dKl2WabbXLXXXflm9/85uqTL0qBydqu0te73/3ubL755r3HtNANV6xYkWXLlnWH8dYkr1nocXk+gfUI2HBv+/V4T5IXdQhemOS9bZOIngABAgQqEJjI+daoCyJG3f98vDfmW/Oh7BkECBAgUKmA9Z9KEyssArMVUHAxWzH3EyBAgAABAgQIECBAgAABAgQIECBAgMBCCRye5NSphx988ME599xzF2osvZ+7cuXKvOIVr1hnAcVsO77wwgtzwAHlj6tP7nXIIYfkPe8pv7/8i+uIJGse5zG5IRp5fQI23OvL6WwiKv/zObjToBy3dOFsOnAvAQIECBAYQ4GJnG+NuiBi1P3Px3tgvjUfyp5BgAABApUKWP+pNLHCIjBbAQUXsxVzPwECBAgQIECAAAECBAgQIECAAAECBAgslMAeSa6Yevguu+ySz33ucws1lkHPvfrqq7P//vvnuuuuG9TPy172spx88snZZJNNBvWz0I133XXXXHXVVd1h7Jnk4ws9Ls8nsB4BG+5tvx7nJDmkQ3BQkgvaJhE9AQIECFQgMJHzrVEXRIy6//l4b8y35kPZMwgQIECgUgHrP5UmVlgEZiug4GK2Yu4nQIAAAQIECBAgQIAAAQIECBAgQIAAgYUS2CrJd6Yevummm2bVqlULNZZBz7377rtz2WWXZenSpfn2t7/dq68999wz73rXu7Ltttv2aj9OjRYtWpTbbrutO6SHJblpnMZoLASmCdhwb/uVeHeSF3cIXpTk/LZJRE+AAAECFQhM5Hxr1AURo+5/Pt4b8635UPYMAgQIEKhUwPpPpYkVFoHZCii4mK2Y+wkQIECAAAECBAgQIECAAAECBAgQIEBgIQV+mGSLqQGUEyIe85jHLOR4ej+7FF1cfvnledWrXpXrr79+Vv3ss88+q0+2ePjDHz6rduN489e//vVst9123aHdnORB4zhWYyLQEbDh3vbrcPY9BYAv6RAcnOS8tklET4AAAQKVCEzcfGvUBRGj7n/U74351qiF9U+AAAEClQtY/6k8wcIjMFMBBRczlXIfAQIECBAgQIAAAQIECBAgQIAAAQIECIyDwGVJnjk1kPPPPz8HHnjgOIyr9xi+853v5I1vfGMuvvjiDZ7YUQosXvnKV+bQQw/NJpts0vuZ49TwggsuyEEHHdQd0uVJfmecxmgsBNYiYMO97dfiL+45heelHYJy2sW5bZOIngABAgQqEZi4+daoCyJG3f+o3xvzrVEL658AAQIEKhew/lN5goVHYKYCCi5mKuU+AgQIECBAgAABAgQIECBAgAABAgQIEBgHgeVJjpsayJIlS3L66aePw7gGjaGcdnHTTTflIx/5SC677LJ85Stfybe//e3Vfe6yyy55/OMfn2c/+9l56lOfmsWLFw961rg1Xrp0ac4444zusFYkWTZu4zQeAtMEbLi3/UqcleRlHYJy2sU5bZOIngABAgQqEZi4+daoCyJG3f+o3xvzrVEL658AAQIEKhew/lN5goVHYKYCCi5mKuU+AgQIECBAgAABAgQIECBAgAABAgQIEBgHgWcl+dupgeywww655pprxmFcxtBTYMcdd8y1117bbf3sJB/r2Z1mBOZLwIb7fEmP53POTHJoZ2jltIt3j+dQjYoAAQIECMxKwHxrVlzjf7P51vjnyAgJECBAYKwFrP+MdXoMjsD8CSi4mD9rTyJAgAABAgQIECBAgAABAgQIECBAgACB4QKbJlnV7eZb3/pWttlmm+E962HeBW644YY84hGPmP7cRUlum/fBeCCB2QnYcJ+dV213l2N5DusEVU67OLu2IMVDgAABAk0KmG9VlHbzrYqSKRQCBAgQWCgB6z8LJe+5BMZMQMHFmCXEcAgQIECAAAECBAgQIECAAAECBAgQIEBggwKfTPK0qbvOPPPMHHpo9w+Nb7C9G8ZE4Kyzzsphh3V/ZzmfSvL0MRmeYRBYn4AN97bfj9OTLOkQlP8J/UXbJKInQIAAgYoEzLcqSab5ViWJFAYBAgQILKSA9Z+F1PdsAmMkoOBijJJhKAQIECBAgAABAgQIECBAgAABAgQIECAwI4Fjkpwwdedee+2VSy65ZEYN3TReAnvvvXcuvfTS7qCOTXLieI3SaAisVcCGe9svxmlJlnYISuXYWW2TiJ4AAQIEKhIw36okmeZblSRSGAQIECCwkALWfxZS37MJjJGAgosxSoahECBAgAABAgQIECBAgAABAgQIECBAgMCMBB6X5EvdO2+99dYsXrx4Ro3dNB4CK1euzGabbTZ9ML+e5MvjMUKjILBeARvubb8gpyY5vENQTrs4s20S0RMgQIBARQLmWxUk03yrgiQKgQABAgTGQcD6zzhkwRgIjIGAgosxSIIhECBAgAABAgQIECBAgAABAgQIECBAgMCsBa5Nsv1Uq3e/+9158YtfPOtONFg4gXPOOScveclLugP4WpIdFm5EnkxgVgI23GfFVd3N70pyRCeqctrFGdVFKSACBAgQaFnAfGvCs2++NeEJNHwCBAgQGBcB6z/jkgnjILDAAgouFjgBHk+AAAECBAgQIECAAAECBAgQIECAAAECvQSOT7JsquUee+yRK664oldHGi2MwJ577pmPf/zj3YcvT/KGhRmNpxKYtYAN91mTVdXgnUle3omonHZxelURCoYAAQIEWhcw35rwN8B8a8ITaPgECBAgMC4C1n/GJRPGQWCBBRRcLHACPJ4AAQIECBAgQIAAAQIECBAgQIAAAQIEegnsmOSr3ZZf+9rXst122/XqTKP5Fbjuuuuy/fa/OKBk6uE7JblmfkfiaQR6C9hw701XRcNTkryiE0k57eK0KiITBAECBAgQ+C8B860JfhPMtyY4eYZOgAABAuMmYP1n3DJiPAQWSEDBxQLBeywBAgQIECBAgAABAgQIECBAgAABAgQIDBb4ZJKnTfXymte8JieddNLgTnUweoHXvva1ectb3tJ90KeSPH30T/YEAnMmYMN9zignsqN3JDmyM/Jy2sWpExmJQRMgQIAAgXULmG9N6NthvjWhiTNsAgQIEBhHAes/45gVYyKwAAIKLhYA3SMJECBAgAABAgQIECBAgAABAgQIECBAYE4EXpzk3VM9bb755vnBD36QjTfeeE4618loBO644448+MEPzi233NJ9wEuSnDOaJ+qVwEgEbLiPhHViOn17kld2RltOu3jXxIzeQAkQIECAwMwEzLdm5jRWd5lvjVU6DIYAAQIEJl/A+s/k51AEBOZEQMHFnDDqhAABAgQIECBAgAABAgQIECBAgAABAgQWSOCH9/xV8S2mnv32t789r3xl93dgF2hUHrtOgXe84x151ate1f33m5M8CBmBCROw4T5hCZvj4Z6cpPsfsnLaxTvn+Bm6I0CAAAEC4yBgvjUOWZjFGMy3ZoHlVgIECBAgsGEB6z8bNnIHgSYEFFw0kWZBEiBAgAABAgQIECBAgAABAgQIECBAoFqB45Msm4rukY98ZL7xjW9UG2wNgT3qUY/KN7/5zW4oy5O8oYbYxNCUgA33ptK9RrB/nuSozk9Lpd8pbZOIngABAgQqFTDfmrDEmm9NWMIMlwABAgTGXcD6z7hnyPgIzJOAgot5gvYYAgQIECBAgAABAgQIECBAgAABAgQIEBiJwK8m+V6SX6x3v+td78oRRxwxkofpdJjAqaeempe//OXdTsqm5UOS/MuwnrUmMO8CNtznnXysHvi2JH/UGVE57eIdYzVCgyFAgAABAnMjYL41N47z0ov51rwwewgBAgQItCVg/aetfIuWwDoFFFx4OQgQIECAAAECBAgQIECAAAECBAgQIEBg0gVOTlJ+2XX1tfXWW+eGG27Ife5jCXycEnv33Xdnm222yY033tgd1tun/ZX4cRqysRBYn4AN97bfj7cmObpDUE67KP89cxEgQIAAgRoFzLcmIKvmWxOQJEMkQIAAgUkUsP4ziVkzZgIjELDbNAJUXRIgQIAAAQIECBAgQIAAAQIECBAgQIDAvApslaT8Fv8v1ryXL1+e4447bl4H4WHrF1ixYkWWLVvWvalsWG6d5CZ2BCZQwIb7BCZtDof8liSv7vRXTrsov4zqIkCAAAECNQqYb01AVs23JiBJhkiAAAECkyhg/WcSs2bMBEYgoOBiBKi6JECAAAECBAgQIECAAAECBAgQIECAAIF5FzgxyeunnrrRRhvln/7pn1afqOBaeIFy4si2226bO++8szuYN3dztvCjNAICsxKw4T4rrupuPinJazpRldMu/ry6KAVEgAABAgT+n4D51hi/DeZbY5wcQyNAgACBSRew/jPpGTR+AnMkoOBijiB1Q4AAAQIECBAgQIAAAQIECBAgQIAAAQILKrBpkm8m2WJqFAcccEAuvPDCBR2Uh/+XwAtf+MK8973v7XLcnOSR9/yF+NsYEZhQARvuE5q4ORr2nyV5baevctrF2+aob90QIECAAIFxFDDfGses/HxM5ltjnBxDI0CAAIFJF7D+M+kZNH4CcySg4GKOIHVDgAABAgQIECBAgAABAgQIECBAgAABAgsucPg9BRendkfxwQ9+MM973vMWfGAtD+BDH/pQnv/8508nOCLJaS27iH3iBWy4T3wKBwVQTuj5404P5bSLtw7qUWMCBAgQIDD+AuZbY5gj860xTIohESBAgEBNAtZ/asqmWAgMEFBwMQBPUwIECBAgQIAAAQIECBAgQIAAAQIECBAYO4FPJnna1Ki23nrrfPWrX83ixYvHbqAtDGjlypXZaaedcuONN3bD/VSSp7cQvxirFrDhXnV6Nxjcm5K8rnNXOe3iLRts5QYCBAgQIDD5AuZbY5RD860xSoahECBAgECtAtZ/as2suAjMUkDBxSzB3E6AAAECBAgQIECAAAECBAgQIECAAAECYy2wS5LPdUf4ohe9KO95z3vGetC1Du7ggw/OeeedNz28XZNcVWvM4mpGwIZ7M6lea6AnJnl951/KaRcntU0iegIECBBoRMB8a4wSbb41RskwFAIECBCoVcD6T62ZFReBWQoouJglmNsJECBAgAABAgQIECBAgAABAgQIECBAYOwFjk+yrDvKM888M4ceeujYD7ymAZ511lk57LDDpoe0PMkbaopTLM0K2HBvNvWrAz8hyTEdgnLaxZ+1TSJ6AgQIEGhIwHxrDJJtvjUGSTAEAgQIEGhBwPpPC1kWI4EZCCi4mAGSWwgQIECAAAECBAgQIECAAAECBAgQIEBg4gT+d5Ind0f9+c9/Pk984hMnLpBJHPAXvvCFPOlJT5o+9M8kecokxmPMBNYiYMO97ddiRZJjOwTltIs3t00iegIECBBoTMB8awETbr61gPgeTYAAAQKtCVj/aS3j4iWwDgEFF14NAgQIECBAgAABAgQIECBAgAABAgQIEKhR4HFJ/jHJL9bBd9hhh3z2s5/N4sWLa4x3bGJauXJldtttt1x77bXdMZXNyccn+fLYDNRACAwTsOE+zG/SW5fTeo7rBFFOu3jTpAdl/AQIECBAYBYC5luzwJrLW8235lJTXwQIECBAYIMC1n82SOQGAm0IKLhoI8+iJECAAAECBAgQIECAAAECBAgQIECAQIsChyY5sxv4XnvtlUsuuaRFi3mLee+9986ll146/XmHJTlr3gbhQQRGL2DDffTG4/yE45Ms6wywnHZx4jgP2NgIECBAgMAIBMy3RoC6oS7NtzYk5N8JECBAgMCcClj/mVNOnRGYXAEFF5ObOyMnQIAAAQIECBAgQIAAAQIECBAgQIAAgQ0LvDPJy7u3LVmyJKeffvqGW7pj1gJLly7NGWecMb3du5K8YtadaUBgvAVsuI93fkY9uj9N8obOQ8ppFyeM+qH6J0CAAAECYyhgvjWPSTHfmkdsjyJAgAABAv8lYP3Hm0CAwGoBBRdeBAIECBAgQIAAAQIECBAgQIAAAQIECBCoXeCyJM/sBnnMMcfkhBP8buxcJv7YY4/NiSeu8QfeL0/yO3P5HH0RGBMBG+5jkogFGsaf3PNLF2/sPLucdrFigcbisQQIECBAYKEFzLfmIQPmW/OA7BEECBAgQGBNAes/3goCBFYLKLjwIhAgQIAAAQIECBAgQIAAAQIECBAgQIBA7QK/kuRTSbbvBrp8+fIcd1z5o+SuoQIrVqzIsmXl943vdX0tydPuOWHkX4f2rz2BMRSw4T6GSZnHIZVii1J0MXWV0y6Wz+PzPYoAAQIECIyTgPnWiLNhvjViYN0TIECAAIF1C1j/8XYQILBaQMGFF4EAAQIECBAgQIAAAQIECBAgQIAAAQIEWhDYMcmVSR7UDVbRxfDUr+OXf36Y5BlJrhn+BD0QGEsBG+5jmZZ5G1QpsPjTztNKAcbx8/Z0DyJAgAABAuMnYL41opyYb40IVrcECBAgQGBmAtZ/ZubkLgLVCyi4qD7FAiRAgAABAgQIECBAgAABAgQIECBAgACBnws8NcnlSR7QFTnmmGNywgknQOohcOyxx+bEE0+c3vKnSZ55T8HFp3t0qQmBSRGw4T4pmRrNOMuRPt0Ci3LaRbcAYzRP1SsBAgQIEBhvAfOtOc6P+dYcg+qOAAECBAjMXsD6z+zNtCBQpYCCiyrTKigCBAgQIECAAAECBAgQIECAAAECBAgQWIfAHkk+mmTj7r8vWbIkp59+OrRZCCxdujRnnHHG9BZ3JHlOko/Poiu3EphEARvuk5i1uRvzcUmWd7orxRal6MJFgAABAgRaFzDfmqM3wHxrjiB1Q4AAAQIEhglY/xnmpzWBagQUXFSTSoEQIECAAAECBAgQIECAAAECBAgQIECAwAwFyi8BXTL9pIu99torF1xwQRYvXjzDbtq8beXKlTnwwANz6aWXTgcoJ1vsrdiizfeiwahtuDeY9E7IxyZZ0fleTrt4Y9skoidAgAABAr8QMN8a8DKYbw3A05QAAQIECMy9gPWfuTfVI4GJFFBwMZFpM2gCBAgQIECAAAECBAgQIECAAAECBAgQGCjw1CQXJ3lQt58ddtgh55xzTp74xCcO7L7O5l/4whfy4he/ONdee+30AH+YZN8kn64zclERWEPAhnvbL8Ux95yUdEKHoJx28Ya2SURPgAABAgTuJWC+1eOFMN/qgaYJAQIECBAYrYD1n9H66p3AxAgouJiYVBkoAQIECBAgQIAAAQIECBAgQIAAAQIECMyxwI5JPpBk++n9nnnmmTn00EPn+HGT3d1ZZ52Vww47bG1BfC3JfvcUXFwz2REaPYFZCdhwnxVXdTe/PsmJnajKaRfLqotSQAQIECBAYJiA+dYs/My3ZoHlVgIECBAgMH8C1n/mz9qTCIy1gIKLsU6PwREgQIAAAQIECBAgQIAAAQIECBAgQIDAiAV+JcmFSZ45/TkvetGLcsopp2Tx4sUjHsJ4d79y5coceeSROe+889Y20MuTvDDJv453FEZHYM4FbLjPOelEdfi6JG/qjLicdnHcREVgsAQIECBAYH4EzLc24Gy+NT8voqcQIECAAIGeAtZ/esJpRqA2AQUXtWVUPAQIECBAgAABAgQIECBAgAABAgQIECDQR+Cd9xQNvHx6w6233jpvfetb87znPa9PnxPf5kMf+lBe/epX58Ybb1xbLO9K8oqJD1IABPoJ2HDv51ZLqz9O8uZOMOW0i2NrCU4cBAgQIEBgBALmW2tBNd8awZumSwIECBAgMLcC1n/m1lNvBCZWQMHFxKbOwAkQIECAAAECBAgQIECAAAECBAgQIEBgjgUOTXJGkjXWzg844ICsWLEi22yzzRw/cjy7u+GGG3Lcccflve9979oGWDYalyQ5azxHb1QE5kXAhvu8MI/tQ16T5KTO6ErxxevHdrQGRoAAAQIExkPAfOvneTDfGo8X0igIECBAgMAMBKz/zADJLQRaEFBw0UKWxUiAAAECBAgQIECAAAECBAgQIECAAAECMxV4XJJycsOTpzfYaKON8sY3vjHHHnts7nOfOpfX77777pxwwgn50z/909x5551rM/vMz08C+fJMQd1HoFIBG+6VJnaGYb06yVs69/5ZktfNsK3bCBAgQIBAywLmW+ZbLb//YidAgACByROw/jN5OTNiAiMRqHNHaCRUOiVAgAABAgQIECBAgAABAgQIECBAgACBhgSOT7JsbfFuvfXWee1rX5sjjjiiKo5TTz01J510Um688cZ1xbU8yRuqClowBPoL2HDvb1dDy6OTvLUTSDnt4o9rCEwMBAgQIEBgngTMt9aENt+ap5fPYwgQIECAwCwErP/MAsutBGoWUHBRc3bFRoAAAQIECBAgQIAAAQIECBAgQIAAAQJDBHZJ8uYkT1tbJ4985CNz5JFH5vDDD8/GG2885DkL1vaOO+7IaaedllNOOSXf/OY31zWOT/38L7dftWAD9WAC4ydgw338cjKfI/qjJG/rPLCcdvHa+RyAZxEgQIAAgQoEzLf+K4nmWxW8zEIgQIAAgWoFrP9Um1qBEZidgIKL2Xm5mwABAgQIECBAgAABAgQIECBAgAABAgTaEzj8npD/JMkWawt98803z0tf+tIccsgh2W677SZC57rrrsu5556bs88+O7fccsu6xnzzz+M+bSKCMkgC8ytgw31+vcftaUcl+fPOoMppF68Zt0EaDwECBAgQmBAB860JSZRhEiBAgACBBgWs/zSYdCETWJuAggvvBQECBAgQIECAAAECBAgQIECAAAECBAgQ2LDApkmOTfLHSda5tr7HHntk//33z7777pvFixdvuNd5vGPlypW5+OKLc9FFF+XjH//4+p5cNhLLyR4nJrltHofoUQQmScCG+yRla+7H+qokJ3e6LaddvHruH6NHAgQIECDQjID5VjOpFigBAgQIEJgoAes/E5UugyUwOgEFF6Oz1TMBAgQIECBAgAABAgQIECBAgAABAgQI1CewVZKjk7xyfYUXJey99torz3nOc7Lnnntmm222WRCJG264IVdccUU++tGP5tJLL93QGMoG4juSlF8cvmlDN/t3Ao0L2HBv+wUo/w94e4egnHZR/t/gIkCAAAECBIYJmG8N89OaAAECBAgQmFsB6z9z66k3AhMroOBiYlNn4AQIECBAgAABAgQIECBAgAABAgQIECCwgAK/muTwJEuSbLGhceywww556lOfmt122y1PeMIT8pjHPGZDTXr9+9e//vV88YtfzGc/+9l8+tOfzrXXXjuTfm5OckaS0+6J519m0sA9BAjEhnvbL8GRPy9Qm1Iop138UdskoidAolVzMAAAIABJREFUgAABAnMqYL41p5w6I0CAAAECBHoKWP/pCacZgdoEFFzUllHxECBAgAABAgQIECBAgAABAgQIECBAgMB8C7w4yUFJnjbTB2+66abZcccdVxdePOpRj8rDH/7wPOQhD8mDHvSgPPCBD8yiRYvygAc8IBtttNHqLu+888789Kc/zapVq/LjH/84P/zhD/O9730v3/72t/ONb3wjpdDimmuuyW233TbTIZT7PpXk/CTnzKaRewkQWC1gw73tF+EVSU7pEJTTLo5qm0T0BAgQIEBgZALmWyOj1TEBAgQIECCwAQHrP14RAgRWCyi48CIQIECAAAECBAgQIECAAAECBAgQIECAAIG5EdgxyfOT/EGS7eemyznv5WtJ/vKe8X0wyTVz3rsOCbQjYMO9nVyvLdKXJ3ln5x/ekeRVbZOIngABAgQIjFzAfGvkxB5AgAABAgQITBOw/uOVIEBgtYCCCy8CAQIECBAgQIAAAQIECBAgQIAAAQIECBCYe4HHJXl2kj1nc/LF3A9jdY/lJIsrkvxtki+P6Bm6JdCagA331jJ+73iPSPKuzo/KaRevbJtE9AQIECBAYF4FzLfmldvDCBAgQIBAswLWf5pNvcAJ3FtAwYU3ggABAgQIECBAgAABAgQIECBAgAABAgQIjFZg0yRPvafoYbckT0jy+CRbjOiRNyf5xyRfvKfY47NJPp3kthE9S7cEWhaw4d5y9pPD7/nv+KkdgnLaxZFtk4ieAAECBAgsmID51oLRezABAgQIEKhewPpP9SkWIIGZCSi4mJmTuwgQIECAAAECBAgQIECAAAECBAgQIECAwFwKbJVkuyTbJnlEkocl+dWfF2JsnqT80tAvJ9no5w+9M8l//Lx44pYkpbDiX5J8J8m3kvxTkuuS3DSXg9QXAQLrFLDh3vbLsTTJaR2CctrFK9omET0BAgQIEBgrAfOtsUqHwRAgQIAAgYkVsP4zsakzcAJzK6DgYm499UaAAAECBAgQIECAAAECBAgQIECAAAECBAgQIFC/gA33+nO8vgiXJDm9c0M57eLlbZOIngABAgQIECBAgAABAgQIVCdg/ae6lAqIQD8BBRf93LQiQIAAAQIECBAgQIAAAQIECBAgQIAAAQIECBBoV8CGe7u5L5Efds+pRGd0CMppF0e0TSJ6AgQIECBAgAABAgQIECBQnYD1n+pSKiAC/QQUXPRz04oAAQIECBAgQIAAAQIECBAgQIAAAQIECBAgQKBdARvu7ea+RH5okjM7BOW0i8PbJhE9AQIECBAgQIAAAQIECBCoTsD6T3UpFRCBfgIKLvq5aUWAAAECBAgQIECAAAECBAgQIECAAAECBAgQINCugA33dnNfIn9ZkrM6BOW0i6Vtk4ieAAECBAgQIECAAAECBAhUJ2D9p7qUCohAPwEFF/3ctCJAgAABAgQIECBAgAABAgQIECBAgAABAgQIEGhXwIZ7u7kvkb80yV90CMppF0vaJhE9AQIECBAgQIAAAQIECBCoTsD6T3UpFRCBfgIKLvq5aUWAAAECBAgQIECAAAECBAgQIECAAAECBAgQINCugA33dnNfIn9JkrM7BOW0i8PaJhE9AQIECBAgQIAAAQIECBCoTsD6T3UpFRCBfgIKLvq5aUWAAAECBAgQIECAAAECBAgQIECAAAECBAgQINCugA33dnNfIn9xknd3CMppF4e2TSJ6AgQIECBAgAABAgQIECBQnYD1n+pSKiAC/QQUXPRz04oAAQIECBAgQIAAAQIECBAgQIAAAQIECBAgQKBdARvu7ea+RH5IknM6BOW0i5e1TSJ6AgQIECBAgAABAgQIECBQnYD1n+pSKiAC/QQUXPRz04oAAQIECBAgQIAAAQIECBAgQIAAAQIECBAgQKBdARvu7ea+RH5wknM7BOW0i5e2TSJ6AgQIECBAgAABAgQIECBQnYD1n+pSKiAC/QQUXPRz04oAAQIECBAgQIAAAQIECBAgQIAAAQIECBAgQKBdARvu7ea+RP6iJO/pEJTTLl7SNonoCRAgQIAAAQIECBAgQIBAdQLWf6pLqYAI9BNQcNHPTSsCBAgQIECAAAECBAgQIECAAAECBAgQIECAAIF2BWy4t5v7EvlBSc7rEJTTLl7cNonoCRAgQIAAAQIECBAgQIBAdQLWf6pLqYAI9BNQcNHPTSsCBAgQIECAAAECBAgQIECAAAECBAgQIECAAIF2BWy4t5v7EvmBSc7vEJTTLg5pm0T0BAgQIECAAAECBAgQIECgOgHrP9WlVEAE+gkouOjnphUBAgQIECBAgAABAgQIECBAgAABAgQIECBAgEC7Ajbc2819ifyFSS7oEJTTLg5um0T0BAgQIECAAAECBAgQIECgOgHrP9WlVEAE+gkouOjnphUBAgQIECBAgAABAgQIECBAgAABAgQIECBAgEC7Ajbc2819ifyAJBd2CMppFy9qm0T0BAgQIECAAAECBAgQIECgOgHrP9WlVEAE+gkouOjnphUBAgQIECBAgAABAgQIECBAgAABAgQIECBAgEC7Ajbc2819ifwFSd7bISinXRzUNonoCRAgQIAAAQIECBAgQIBAdQLWf6pLqYAI9BNQcNHPTSsCBAgQIECAAAECBAgQIECAAAECBAgQIECAAIF2BWy4t5v7EvkfJnlfh6CcdnFg2ySiJ0CAAAECBAgQIECAAAEC1QlY/6kupQIi0E9AwUU/N60IECBAgAABAgQIECBAgAABAgQIECBAgAABAgTaFbDh3m7uS+T7J3l/h6CcdvHCtklET4AAAQIECBAgQIAAAQIEqhOw/lNdSgVEoJ+Agot+bloRIECAAAECBAgQIECAAAECBAgQIECAAAECBAi0K2DDvd3cl8j3S3JRh6CcdnFA2ySiJ0CAAAECBAgQIECAAAEC1QlY/6kupQIi0E9AwUU/N60IECBAgAABAgQIECBAgAABAgQIECBAgAABAgTaFbDh3m7uS+TPT/KBDkE57eIFbZOIngABAgQIECBAgAABAgQIVCdg/ae6lAqIQD8BBRf93LQiQIAAAQIECBAgQIAAAQIECBAgQIAAAQIECBBoV8CGe7u5L5E/L8kHOwTltIs/bJtE9AQIECBAgAABAgQIECBAoDoB6z/VpVRABPoJKLjo56YVAQIECBAgQIAAAQIECBAgQIAAAQIECBAgQIBAuwI23NvNfYl83yQf6hCU0y72b5tE9AQIECBAgAABAgQIECBAoDoB6z/VpVRABPoJKLjo56YVAQIECBAgQIAAAQIECBAgQIAAAQIECBAgQIBAuwI23NvNfYn8D5Jc3CEop13s1zaJ6AkQIECAAAECBAgQIECAQHUC1n+qS6mACPQTUHDRz00rAgQIECBAgAABAgQIECBAgAABAgQIECBAgACBdgVsuLeb+xL57yf5yw5BOe3i+W2TiJ4AAQIECBAgQIAAAQIECFQnYP2nupQKiEA/AQUX/dy0IkCAAAECBAgQIECAAAECBAgQIECAAAECBAgQaFfAhnu7uS+R75PkrzoE5bSL57VNInoCBAgQIECAAAECBAgQIFCdgPWf6lIqIAL9BBRc9HPTigABAgQIECBAgAABAgQIECBAgAABAgQIECBAoF0BG+7t5r5E/twkf90hKMUXf9A2iegJECBAgAABAgQIECBAgEB1AtZ/qkupgAj0E1Bw0c9NKwIECBAgQIAAAQIECBAgQIAAAQIECBAgQIAAgXYFbLi3m/sS+d5J/qZDUIovfr9tEtETIECAAAECBAgQIECAAIHqBKz/VJdSARHoJ6Dgop+bVgQIECBAgAABAgQIECBAgAABAgQIECBAgAABAu0K2HBvN/cl8r2SXNIhKMUX+7RNInoCBAgQIECAAAECBAgQIFCdgPWf6lIqIAL9BBRc9HPTigABAgQIECBAgAABAgQIECBAgAABAgQIECBAoF0BG+7t5r5E/ntJLu0QlOKL57ZNInoCBAgQIECAAAECBAgQIFCdgPWf6lIqIAL9BBRc9HPTigABAgQIECBAgAABAgQIECBAgAABAgQIECBAoF0BG+7t5r5E/rtJPtwhKMUXe7dNInoCBAgQIECAAAECBAgQIFCdgPWf6lIqIAL9BBRc9HPTigABAgQIECBAgAABAgQIECBAgAABAgQIECBAoF0BG+7t5r5E/pwkH+kQlOKLvdomET0BAgQIECBAgAABAgQIEKhOwPpPdSkVEIF+Agou+rlpRYAAAQIECBAgQIAAAQIECBAgQIAAAQIECBAg0K6ADfd2c18if3aSj3YISvHF77VNInoCBAgQIECAAAECBAgQIFCdgPWf6lIqIAL9BBRc9HPTigABAgQIECBAgAABAgQIECBAgAABAgQIECBAoF0BG+7t5r5E/qwkf9shKMUXv9s2iegJECBAgAABAgQIECBAgEB1AtZ/qkupgAj0E1Bw0c9NKwIECBAgQIAAAQIECBAgQIAAAQIECBAgQIAAgXYFbLi3m/sS+e8k+ViHoBRfPKdtEtETIECAAAECBAgQIECAAIHqBKz/VJdSARHoJ6Dgop+bVgQIECBAgAABAgQIECBAgAABAgQIECBAgAABAu0K2HBvN/cl8mcmuaxDUIovnt02iegJECBAgAABAgQIECBAgEB1AtZ/qkupgAj0E1Bw0c9NKwIECBAgQIAAAQIECBAgQIAAAQIECBAgQIAAgXYFbLi3m/sS+Z5JLu8QlOKLZ7VNInoCBAgQIECAAAECBAgQIFCdgPWf6lIqIAL9BBRc9HPTigABAgQIECBAgAABAgQIECBAgAABAgQIECBAoF0BG+7t5r5EvkeSKzoEpfjid9omET0BAgQIECBAgAABAgQIEKhOwPpPdSkVEIF+Agou+rlpRYAAAQIECBAgQIAAAQIECBAgQIAAAQIECBAg0K6ADfd2c18i3z3JxzsEpfjimW2TiJ4AAQIECBAgQIAAAQIECFQnYP2nupQKiEA/AQUX/dy0IkCAAAECBAgQIECAAAECBAgQIECAAAECBAgQaFfAhnu7uS+RPyPJJzoEpfhiz7ZJRE+AAAECBAgQIECAAAECBKoTsP5TXUoFRKCfgIKLfm5aESBAgAABAgQIECBAgAABAgQIECBAgAABAgQItCtgw73d3JfIfzvJlR2CUnyxR9skoidAgAABAgQIECBAgAABAtUJWP+pLqUCItBPQMFFPzetCBAgQIAAAQIECBAgQIAAAQIECBAgQIAAAQIE2hWw4d5u7kvkv5Xk7zoEpfhi97ZJRE+AAAECBAgQIECAAAECBKoTsP5TXUoFRKCfgIKLfm5aESBAgAABAgQIECBAgAABAgQIECBAgAABAgQItCtgw73d3JfIn57kf3UISvHFM9omET0BAgQIECBAgAABAgQIEKhOwPpPdSkVEIF+Agou+rlpRYAAAQIECBAgQIAAAQIECBAgQIAAAQIECBAg0K6ADfd2c18if9o9RRef7BCU4ovfbptE9AQIECBAgAABAgQIECBAoDoB6z/VpVRABPoJKLjo56YVAQIECBAgQIAAAQIECBAgQIAAAQIECBAgQIBAuwI23NvNfYn8N5N8qkNQii9+q20S0RMgQIAAAQIECBAgQIAAgeoErP9Ul1IBEegnoOCin5tWBAgQIECAAAECBAgQIECAAAECBAgQIECAAAEC7QrYcG839yXyp95zosXfdwhK8cXT2yYRPQECBAgQIECAAAECBAgQqE7A+k91KRUQgX4CCi76uWlFgAABAgQIECBAgAABAgQIECBAgAABAgQIECDQroAN93ZzXyJ/SpJPdwhK8cXT2iYRPQECBAgQIECAAAECBAgQqE7A+k91KRUQgX4CCi76uWlFgAABAgQIECBAgAABAgQIECBAgAABAgQIECDQroAN93ZzXyJ/cpL/3SEoxRe/2TaJ6AkQIECAAAECBAgQIECAQHUC1n+qS6mACPQTUHDRz00rAgQIECBAgAABAgQIECBAgAABAgQIECBAgACBdgVsuLeb+xL5bkk+0yEoxRdPbZtE9AQIECBAgAABAgQIECBAoDoB6z/VpVRABPoJKLjo56YVAQIECBAgQIAAAQIECBAgQIAAAQIECBAgQIBAuwI23NvNfYl81ySf7RCU4ountE0iegIECBAgQIAAAQIECBAgUJ2A9Z/qUiogAv0EFFz0c9OKAAECBAgQIECAAAECBAgQIECAAAECBAgQIECgXQEb7u3mvkS+S5LPdQhK8cWT2yYRPQECBAgQIECAAAECBAgQqE7A+k91KRUQgX4CCi76uWlFgAABAgQIECBAgAABAgQIECBAgAABAgQIECDQroAN93ZzXyJ/UpKrOgSl+GK3tklET4AAAQIECBAgQIAAAQIEqhOw/lNdSgVEoJ+Agot+bloRIECAAAECBAgQIECAAAECBAgQIECAAAECBAi0K2DDvd3cl8ifmOTzHYJSfLFr2ySiJ0CAAAECBAgQIECAAAEC1QlY/6kupQIi0E9AwUU/N60IECBAgAABAgQIECBAgAABAgQIECBAgAABAgTaFbDh3m7uS+RPSPKFDkEpvtilbRLREyBAgAABAgQIECBAgACB6gSs/1SXUgER6Ceg4KKfm1YECBAgQIAAAQIECBAgQIAAAQIECBAgQIAAAQLtCthwbzf3JfL/meSLHYJSfPGktklET4AAAQIECBAgQIAAAQIEqhOw/lNdSgVEoJ+Agot+bloRIECAAAECBAgQIECAAAECBAgQIECAAAECBAi0K2DDvd3cl8h/I8n/6RCU4osntk0iegIECBAgQIAAAQIECBAgUJ2A9Z/qUiogAv0EFFz0c9OKAAECBAgQIECAAAECBAgQIECAAAECBAgQIECgXQEb7u3mvkT++CT/0CEoxRdPaJtE9AQIECBAgAABAgQIECBAoDoB6z/VpVRABPoJKLjo56YVAQIECBAgQIAAAQIECBAgQIAAAQIECBAgQIBAuwI23NvNfYn815P8Y4egFF/8z7ZJRE+AAAECBAgQIECAAAECBKoTsP5TXUoFRKCfgIKLfm5aESBAgAABAgQIECBAgAABAgQIECBAgAABAgQItCtgw73d3JfIH5fkSx2CUnzxG22TiJ4AAQIECBAgQIAAAQIECFQnYP2nupQKiEA/AQUX/dy0IkCAAAECBAgQIECAAAECBAgQIECAAAECBAgQaFfAhnu7uS+R75zkyx2CUnzx+LZJRE+AAAECBAgQIECAAAECBKoTsP5TXUoFRKCfgIKLfm5aESBAgAABAgQIECBAgAABAgQIECBAgAABAgQItCtgw73d3JfIH5vkKx2CUnzx622TiJ4AAQIECBAgQIAAAQIECFQnYP2nupQKiEA/AQUX/dy0IkCAAAECBAgQIECAAAECBAgQIECAAAECBAgQaFfAhnu7uS+R75Tk6g5BKb54XNskoidAgAABAgQIECBAgAABAtUJWP+pLqUCItBPQMFFPzetCBAgQIAAAQIECBAgQIAAAQIECBAgQIAAAQIE2hWw4d5u7kvkOyb5aoegFF/s3DaJ6AkQIECAAAECBAgQIECAQHUC1n+qS6mACPQTUHDRz00rAgQIECBAgAABAgQIECBAgAABAgQIECBAgACBdgVsuLeb+xL5Dkmu6RCUz+XUCxcBAgQIECBAgAABAgQIECBQj4D1n3pyKRICgwQUXAzi05gAAQIECBAgQIAAAQIECBAgQIAAAQIECBAgQKBBARvuDSa9E/L2Sa7tfC+fy6kXLgIECBAgQIAAAQIECBAgQKAeAes/9eRSJAQGCSi4GMSnMQECBAgQIECAAAECBAgQIECAAAECBAgQIECAQIMCNtwbTHon5O2SfK3zvXwup164CBAgQIAAAQIECBAgQIAAgXoErP/Uk0uREBgkoOBiEJ/GBAgQIECAAAECBAgQIECAAAECBAgQIECAAAECDQrYcG8w6Z2QH5Pkus738rmceuEiQIAAAQIECBAgQIAAAQIE6hGw/lNPLkVCYJCAgotBfBoTIECAAAECBAgQIECAAAECBAgQIECAAAECBAg0KGDDvcGkd0J+dJKvd76Xz+XUCxcBAgQIECBAgAABAgQIECBQj4D1n3pyKRICgwQUXAzi05gAAQIECBAgQIAAAQIECBAgQIAAAQIECBAgQKBBARvuDSa9E/KvJbm+8718LqdeuAgQIECAAAECBAgQIECAAIF6BKz/1JNLkRAYJKDgYhCfxgQIECBAgAABAgQIECBAgAABAgQIECBAgAABAg0K2HBvMOmdkLdN8n8738vncuqFiwABAgQIECBAgAABAgQIEKhHwPpPPbkUCYFBAgouBvFpTIAAAQIECBAgQIAAAQIECBAgQIAAAQIECBAg0KCADfcGk94J+f9L8k+d7+VzOfXCRYAAAQIECBAgQIAAAQIECNQjYP2nnlyKhMAgAQUXg/g0JkCAAAECBAgQIECAAAECBAgQIECAAAECBAgQaFDAhnuDSe+E/Kgk/9z5Xj6XUy9cBAgQIECAAAECBAgQIECAQD0C1n/qyaVICAwSUHAxiE9jAgQIECBAgAABAgQIECBAgAABAgQIECBAgACBBgVsuDeY9E7Ij0zyjc738rmceuEiQIAAAQIECBAgQIAAAQIE6hGw/lNPLkVCYJCAgotBfBoTIECAAAECBAgQIECAAAECBAgQIECAAAECBAg0KGDDvcGkd0J+RJJvdr6Xz+XUCxcBAgQIECBAgAABAgQIECBQj4D1n3pyKRICgwQUXAzi05gAAQIECBAgQIAAAQIECBAgQIAAAQIECBAgQKBBARvuDSa9E/I2Sb7V+V4+l1MvXAQIECBAgAABAgQIECBAgEA9AtZ/6smlSAgMElBwMYhPYwIECBAgQIAAAQIECBAgQIAAAQIECBAgQIAAgQYFbLg3mPROyA9PckPne/lcTr1wESBAgAABAgQIECBAgAABAvUIWP+pJ5ciITBIQMHFID6NCRAgQIAAAQIECBAgQIAAAQIECBAgQIAAAQIEGhSw4d5g0jshb53k253v5XM59cJFgAABAgQIECBAgAABAgQI1CNg/aeeXIqEwCABBReD+DQmQIAAAQIECBAgQIAAAQIECBAgQIAAAQIECBBoUMCGe4NJ74T8sCQ3dr6Xz+XUCxcBAgQIECBAgAABAgQIECBQj4D1n3pyKRICgwQUXAzi05gAAQIECBAgQIAAAQIECBAgQIAAAQIECBAgQKBBARvuDSa9E/JWSb7T+V4+l1MvXAQIECBAgAABAgQIECBAgEA9AtZ/6smlSAgMElBwMYhPYwIECBAgQIAAAQIECBAgQIAAAQIECBAgQIAAgQYFbLg3mPROyA9NclPne/lcTr1wESBAgAABAgQIECBAgAABAvUIWP+pJ5ciITBIQMHFID6NCRAgQIAAAQIECBAgQIAAAQIECBAgQIAAAQIEGhSw4d5g0jshPyTJdzvfy+dy6oWLAAECBAgQIECAAAECBAgQqEfA+k89uRQJgUECCi4G8WlMgAABAgQIECBAgAABAgQIECBAgAABAgQIECDQoIAN9waT3gl5yyTf63wvn8upFy4CBAgQIECAAAECBAgQIECgHgHrP/XkUiQEBgkouBjEpzEBAgQIECBAgAABAgQIECBAgAABAgQIECBAgECDAjbcG0x6J+RfTfL9zvfyuZx64SJAgAABAgQIECBAgAABAgTqEbD+U08uRUJgkICCi0F8GhMgQIAAAQIECBAgQIAAAQIECBAgQIAAAQIECDQoYMO9waR3Qn5wkn/pfC+fy6kXLgIECBAgQIAAAQIECBAgQKAeAes/9eRSJAQGCSi4GMSnMQECBAgQIECAAAECBAgQIECAAAECBAgQIECAQIMCNtwbTHon5Acl+UHne/lcTr1wESBAgAABAgQIECBAgAABAvUIWP+pJ5ciITBIQMHFID6NCRAgQIAAAQIECBAgQIAAAQIECBAgQIAAAQIEGhSw4d5g0jshb5Hkh53v5XM59cJFgAABAgQIECBAgAABAgQI1CNg/aeeXIqEwCABBReD+DQmQIAAAQIECBAgQIAAAQIECBAgQIAAAQIECBBoUMCGe4NJ74T8K0lu7nwvn8upFy4CBAgQIECAAAECBAgQIECgHgHrP/XkUiQEBgkouBjEpzEBAgQIECBAgAABAgQIECBAgAABAgQIECBAgECDAjbcG0x6J+T/keRfO9/L53LqhYsAAQIECBAgQIAAAQIECBCoR8D6Tz25FAmBQQIKLgbxaUyAAAECBAgQIECAAAECBAgQIECAAAECBAgQINCggA33BpPeCfmBSX7U+V4+l1MvXAQIECBAgAABAgQIECBAgEA9AtZ/6smlSAgMElBwMYhPYwIECBAgQIAAAQIECBAgQIAAAQIECBAgQIAAgQYFbLg3mPROyJsn+XHne/lcTr1wESBAgAABAgQIECBAgAABAvUIWP+pJ5ciITBIQMHFID6NCRAgQIAAAQIECBAgQIAAAQIECBAgQIAAAQIEGhSw4d5g0jsh//ckt3S+l8/l1AsXAQIECBAgQIAAAQIECBAgUI+A9Z96cikSAoMEFFwM4tOYAAECBAgQIECAAAECBAgQIECAAAECBAgQIECgQQEb7g0mvRPyZkn+rfO9fC6nXrgIECBAgAABAgQIECBAgACBegSs/9STS5EQGCSg4GIQn8YECBAgQIAAAQIECBAgQIAAAQIECBAgQIAAAQINCthwbzDpnZAXJ7m18718LqdeuAgQIECAAAECBAgQIECAAIF6BKz/1JNLkRAYJKDgYhCfxgQIECBAgAABAgQIECBAgAABAgQIECBAgAABAg0K2HBvMOmdkBclWdn5Xj6XUy9cBAgQIECAAAECBAgQIECAQD0C1n/qyaVICAwSUHAxiE9jAgQIECBAgAABAgTc3STWAAAgAElEQVQIECBAgAABAgQIECBAgACBBgVsuDeY9E7ImyZZ1flePpdTL1wECBAgQIAAAQIECBAgQIBAPQLWf+rJpUgIDBJQcDGIT2MCBAgQIECAAAECBAgQIECAAAECBAgQIECAAIEGBWy4N5j0TsibJLmt8718LqdeuAgQIECAAAECBAgQIECAAIF6BKz/1JNLkRAYJKDgYhCfxgQIECBAgAABAgQIECBAgAABAgQIECBAgAABAg0K2HBvMOmdkP9bkp90vpfP5dQLFwECBAgQIECAAAECBAgQIFCPgPWfenIpEgKDBBRcDOLTmAABAgQIECBAgAABAgQIECBAgAABAgQIECBAoEEBG+4NJr0T8gOS/Hvne/lcTr1wESBAgAABAgQIECBAgAABAvUIWP+pJ5ciITBIQMHFID6NCRAgQIAAAQIECBAgQIAAAQIECBAgQIAAAQIEGhSw4d5g0jsh/3KSn3a+l8/l1AsXAQIECBAgQIAAAQIECBAgUI+A9Z96cikSAoMEFFwM4tOYAAECBAgQIECAAAECBAgQIECAAAECBAgQIECgQQEb7g0mvRPy/ZP8R+d7+VxOvXARIECAAAECBAgQIECAAAEC9QhY/6knlyIhMEhAwcUgPo0JECBAgAABAgQIECBAgAABAgQIECBAgAABAgQaFLDh3mDSOyHfL8nPOt/L53LqhYsAAQIECBAgQIAAAQIECBCoR8D6Tz25FAmBQQIKLgbxaUyAAAECBAgQIECAAAECBAgQIECAAAECBAgQINCggA33BpPeCXnjJLd3vt+RpBRhuAgQIECAAAECBAgQIECAAIF6BKz/1JNLkRAYJKDgYhCfxgQIECBAgAABAgQIECBAgAABAgQIECBAgAABAg0K2HBvMOmdkDdKUoospq47k5QiDBcBAgQIECBAgAABAgQIECBQj4D1n3pyKRICgwQUXAzi05gAAQIECBAgQIAAAQIECBAgQIAAAQIECBAgQKBBARvuDSa9E/IvJSlFFlPXfyYpRRguAgQIECBAgAABAgQIECBAoB4B6z/15FIkBAYJKLgYxKcxAQIECBAgQIAAAQIECBAgQIAAAQIECBAgQIBAgwI23BtMeifk+yYpRRZT111JShGGiwABAgQIECBAgAABAgQIEKhHwPpPPbkUCYFBAgouBvFpTIAAAQIECBAgQIAAAQIECBAgQIAAAQIECBAg0KCADfcGk94JueyxliKLqau8D6UIw0WAAAECBAgQIECAAAECBAjUI2D9p55cioTAIAEFF4P4NCZAgAABAgQIECBAgAABAgQIECBAgAABAgQIEGhQwIZ7g0mfFnIpuOjutdp39U4QIECAAAECBAgQIECAAIG6BKz/1JVP0RDoLWDhrzedhgQIECBAgAABAgQIECBAgAABAgQIECBAgAABAo0K2HBvNPGdsP9z2qkW9l29EwQIECBAgAABAgQIECBAoC4B6z915VM0BHoLWPjrTachAQIECBAgQIAAAQIECBAgQIAAAQIECBAgQIBAowI23BtNfCfsO5P8Uuf7fZNMfy8oESBAgAABAgQIECBAgAABApMrYP1ncnNn5ATmVEDBxZxy6owAAQIECBAgQIAAAQIECBAgQIAAAQIECBAgQKABARvuDSR5AyHekWSjzj2l+OIuLAQIECBAgAABAgQIECBAgEA1AtZ/qkmlQAgME1BwMcxPawIECBAgQIAAAQIECBAgQIAAAQIECBAgQIAAgfYEbLi3l/PpEd+eZOPOD0vxxX9iIUCAAAECBAgQIECAAAECBKoRsP5TTSoFQmCYgIKLYX5aEyBAgAABAgQIECBAgAABAgQIECBAgAABAgQItCdgw729nE+P+GdJ7tf5YSm+uBMLAQIECBAgQIAAAQIECBAgUI2A9Z9qUikQAsMEFFwM89OaAAECBAgQIECAAAECBAgQIECAAAECBAgQIECgPQEb7u3lfHrE/5Hk/p0fluKLO7AQIECAAAECBAgQIECAAAEC1QhY/6kmlQIhMExAwcUwP60JECBAgAABAgQIECBAgAABAgQIECBAgAABAgTaE7Dh3l7Op0f80yS/3PlhKb64HQsBAgQIECBAgAABAgQIECBQjYD1n2pSKRACwwQUXAzz05oAAQIECBAgQIAAAQIECBAgQIAAAQIECBAgQKA9ARvu7eV8esT/nuQBnR+W4oufYSFAgAABAgQIECBAgAABAgSqEbD+U00qBUJgmICCi2F+WhMgQIAAAQIECBAgQIAAAQIECBAgQIAAAQIECLQnYMO9vZxPj/gnSf5b54el+OI/sBAgQIAAAQIECBAgQIAAAQLVCFj/qSaVAiEwTEDBxTA/rQkQIECAAAECBAgQIECAAAECBAgQIECAAAECBNoTsOHeXs6nR3xbkk06PyzFFz/FQoAAAQIECBAgQIAAAQIECFQjYP2nmlQKhMAwAQUXw/y0JkCAAAECBAgQIECAAAECBAgQIECAAAECBAgQaE/Ahnt7OZ8e8aokm3Z+WIov/h0LAQIECBAgQIAAAQIECBAgUI2A9Z9qUikQAsMEFFwM89OaAAECBAgQIECAAAECBAgQIECAAAECBAgQIECgPQEb7u3lfHrEK5Ms6vywFF/8BAsBAgQIECBAgAABAgQIECBQjYD1n2pSKRACwwQUXAzz05oAAQIECBAgQIAAAQIECBAgQIAAAQIECBAgQKA9ARvu7eV8esS3Jlnc+WEpvrgNCwECBAgQIECAAAECBAgQIFCNgPWfalIpEALDBBRcDPPTmgABAgQIECBAgAABAgQIECBAgAABAgQIECBAoD0BG+7t5Xx6xP+WZLPOD0vxxSosBAgQIECAAAECBAgQIECAQDUC1n+qSaVACAwTUHAxzE9rAgQIECBAgAABAgQIECBAgAABAgQIECBAgACB9gRsuLeX8+kR35Lkv3d+WIovVmIhQIAAAQIECBAgQIAAAQIEqhGw/lNNKgVCYJiAgothfloTIECAAAECBAgQIECAAAECBAgQIECAAAECBAi0J2DDvb2cT4/4x0k27/ywFF/cioUAAQIECBAgQIAAAQIECBCoRsD6TzWpFAiBYQIKLob5aU2AAAECBAgQIECAAAECBAgQIECAAAECBAgQINCegA339nI+PeIfJXlg54el+OLfsBAgQIAAAQIECBAgQIAAAQLVCFj/qSaVAiEwTEDBxTA/rQkQIECAAAECBAgQIECAAAECBAgQIECAAAECBNoTsOHeXs6nR/yvSf5H54el+OIWLAQIECBAgAABAgQIECBAgEA1AtZ/qkmlQAgME1BwMcxPawIECBAgQIAAAQIECBAgQIAAAQIECBAgQIAAgfYEbLi3l/PpEd+c5Fc6PyzFFz/GQoAAAQIECBAgQIAAAQIECFQjYP2nmlQKhMAwAQUXw/y0JkCAAAECBAgQIECAAAECBAgQIECAAAECBAgQaE/Ahnt7OZ8e8Q+TbNH5YSm++BEWAgQIECBAgAABAgQIECBAoBoB6z/VpFIgBIYJKLgY5qc1AQIECBAgQIAAAQIECBAgQIAAAQIECBAgQIBAewI23NvL+fSIf5DkQZ0fluKLf8VCgAABAgQIECBAgAABAgQIVCNg/aeaVAqEwDABBRfD/LQmQIAAAQIECBAgQIAAAQIECBAgQIAAAQIECBBoT8CGe3s5nx7xvyR5cOeHpfjiZiwECBAgQIAAAQIECBAgQIBANQLWf6pJpUAIDBNQcDHMT2sCBAgQIECAAAECBAgQIECAAAECBAgQIECAAIH2BGy4t5fz6RF/P8mvdn5Yii9+iIUAAQIECBAgQIAAAQIECBCoRsD6TzWpFAiBYQL/P3v3Am9FVf///61hpQj+1TQvJFj6U0RSM6/kX8prmZClgYqoiNy8a/lFLhJy0S95RRAwNRUvmPQ16KcVakkpikaKiEhagpGklgZoflXMH2t7Ng377HP2zF4zs9da85rHw0enc2bWrPX8zGGts9b+zCLhws6PqxFAAAEEEEAAAQQQQAABBBBAAAEEEEAAAQQQQAABBIonwIJ78WJe2eJXJW0f+aZJvngNFgQQQAABBBBAAAEEEEAAAQQQCEaA+Z9gQklDELATIOHCzo+rEUAAAQQQQAABBBBAAAEEEEAAAQQQQAABBBBAAAEEiifAgnvxYl7Z4r9K2iHyTZN88TdYEEAAAQQQQAABBBBAAAEEEEAgGAHmf4IJJQ1BwE6AhAs7P65GAAEEEEAAAQQQQAABBBBAAAEEEEAAAQQQQAABBBAongAL7sWLeWWLV0jaMfJNk3yxEhYEEEAAAQQQQAABBBBAAAEEEAhGgPmfYEJJQxCwEyDhws6PqxFAAAEEEEAAAQQQQAABBBBAAAEEEEAAAQQQQAABBIonwIJ78WJe2eK/SOoQ+aZJvngVFgQQQAABBBBAAAEEEEAAAQQQCEaA+Z9gQklDELATIOHCzo+rEUAAAQQQQAABBBBAAAEEEEAAAQQQQAABBBBAAAEEiifAgnvxYl7Z4lckfS7yTZN88VdYEEAAAQQQQAABBBBAAAEEEEAgGAHmf4IJJQ1BwE6AhAs7P65GAAEEEEAAAQQQQAABBBBAAAEEEEAAAQQQQAABBBAongAL7sWLeWWLl0vaKfJNk3yxAhYEEEAAAQQQQAABBBBAAAEEEAhGgPmfYEJJQxCwEyDhws6PqxFAAAEEEEAAAQQQQAABBBBAAAEEEEAAAQQQQAABBIonwIJ78WJe2eJlkjpGvmmSL/4CCwIIIIAAAggggAACCCCAAAIIBCPA/E8woaQhCNgJkHBh58fVCCCAAAIIIIAAAggggAACCCCAAAIIIIAAAggggAACxRNgwb14Ma9s8cuSOkW+aZIvXoEFAQQQQAABBBBAAAEEEEAAAQSCEWD+J5hQ0hAE7ARIuLDz42oEEEAAAQQQQAABBBBAAAEEEEAAAQQQQAABBBBAAIHiCbDgXryYV7b4z5J2jnzTJF8shwUBBBBAAAEEEEAAAQQQQAABBIIRYP4nmFDSEATsBEi4sPPjagQQQAABBBBAAAEEEEAAAQQQQAABBBBAAAEEEEAAgeIJsOBevJhXtvhPkj4f+ab52ux6wYEAAggggAACCCCAAAIIIIAAAmEIMP8TRhxpBQLWAiRcWBNSAAIIIIAAAggggAACCCCAAAIIIIAAAggggAACCCCAQMEEWHAvWMCrNPclSV+IfN98bXa94EAAAQQQQAABBBBAAAEEEEAAgTAEmP8JI460AgFrARIurAkpAAEEEEAAAQQQQAABBBBAAAEEEEAAAQQQQAABBBBAoGACLLgXLOBVmvuipF0i3zdfm10vOBBAAAEEEEAAAQQQQAABBBBAIAwB5n/CiCOtQMBagIQLa0IKQAABBBBAAAEEEEAAAQQQQAABBBBAAAEEEEAAAQQQKJgAC+4FC3iV5v5R0q6R75uvza4XHAgggAACCCCAAAIIIIAAAgggEIYA8z9hxJFWIGAtQMKFNSEFIIAAAggggAACCCCAAAIIIIAAAggggAACCCCAAAIIFEyABfeCBbxKc5dK+j+R75uvza4XHAgggAACCCCAAAIIIIAAAgggEIYA8z9hxJFWIGAtQMKFNSEFIIAAAggggAACCCCAAAIIIIAAAggggAACCCCAAAIIFEyABfeCBbxKc1+QtFvk++Zrs+sFBwIIIIAAAggggAACCCCAAAIIhCHA/E8YcaQVCFgLkHBhTUgBCCCAAAIIIIAAAggggAACCCCAAAIIIIAAAggggAACBRNgwb1gAa/S3CWSdo9833xtdr3gQAABBBBAAAEEEEAAAQQQQACBMASY/wkjjrQCAWsBEi6sCSkAAQQQQAABBBBAAAEEEEAAAQQQQAABBBBAAAEEEECgYAIsuBcs4FWa+7ykzpHvm6/NrhccCCCAAAIIIIAAAggggAACCCAQhgDzP2HEkVYgYC1AwoU1IQUggAACCCCAAAIIIIAAAggggAACCCCAAAIIIIAAAggUTIAF94IFvEpzF0vaI/J987XZ9YIDAQQQQAABBBBAAAEEEEAAAQTCEGD+J4w40goErAVIuLAmpAAEEEAAAQQQQAABBBBAAAEEEEAAAQQQQAABBBBAAIGCCbDgXrCAV2nuc5K6RL5vvja7XnAggAACCCCAAAIIIIAAAggggEAYAsz/hBFHWoGAtQAJF9aEFIAAAggggAACCCCAAAIIIIAAAggggAACCCCAAAIIIFAwARbcCxbwKs1dJGnPyPfN12bXCw4EEEAAAQQQQAABBBBAAAEEEAhDgPmfMOJIKxCwFiDhwpqQAhBAAAEEEEAAAQQQQAABBBBAAAEEEEAAAQQQQAABBAomwIJ7wQJepbkLJX0x8v2uksyuFxwIIIAAAggggAACCCCAAAIIIBCGAPM/YcSRViBgLUDChTUhBSCAAAIIIIAAAggggAACCCCAAAIIIIAAAggggAACCBRMgAX3ggW8SnOfkbRX5Psm+cLsesGBAAIIIIAAAggggAACCCCAAAJhCDD/E0YcaQUC1gIkXFgTUgACCCCAAAIIIIAAAggggAACCCCAAAIIIIAAAggggEDBBFhwL1jAqzT3aUl7R75vki+ehQUBBBBAAAEEEEAAAQQQQAABBIIRYP4nmFDSEATsBEi4sPPjagQQQAABBBBAAAEEEEAAAQQQQAABBBBAAAEEEEAAgeIJsOBevJhXtvgPkvaJfNMkXyyEBQEEEEAAAQQQQAABBBBAAAEEghFg/ieYUNIQBOwESLiw8+NqBBBAAAEEEEAAAQQQQAABBBBAAAEEEEAAAQQQQACB4gmw4F68mFe2eIGkL0W+aZIvnoEFAQQQQAABBBBAAAEEEEAAAQSCEWD+J5hQ0hAE7ARIuLDz42oEEEAAAQQQQAABBBBAAAEEEEAAAQQQQAABBBBAAIHiCbDgXryYV7b495L2jXzTJF88DQsCCCCAAAIIIIAAAggggAACCAQjwPxPMKGkIQjYCZBwYefH1QgggAACCCCAAAIIIIAAAggggAACCCCAAAIIIIAAAsUTYMG9eDGvbPFTkr4c+aZJvvgDLAgggAACCCCAAAIIIIAAAgggEIwA8z/BhJKGIGAnQMKFnR9XI4AAAggggAACCCCAAAIIIIAAAggggAACCCCAAAIIFE+ABffixbyyxU9K2i/yTZN8sQAWBBBAAAEEEEAAAQQQQAABBBAIRoD5n2BCSUMQsBMg4cLOj6sRQAABBBBAAAEEEEAAAQQQQAABBBBAAAEEEEAAAQSKJ8CCe/FiXtni+ZL2j3zTJF/8HhYEEEAAAQQQQAABBBBAAAEEEAhGgPmfYEJJQxCwEyDhws6PqxFAAAEEEEAAAQQQQAABBBBAAAEEEEAAAQQQQAABBIonwIJ78WJe2eInJB0Q+aZJvngKFgQQQAABBBBAAAEEEEAAAQQQCEaA+Z9gQklDELATIOHCzo+rEUAAAQQQQAABBBBAAAEEEEAAAQQQQAABBBBAAAEEiifAgnvxYl7Z4sclHRj5pkm+eBIWBBBAAAEEEEAAAQQQQAABBBAIRoD5n2BCSUMQsBMg4cLOj6sRQAABBBBAAAEEEEAAAQQQQAABBBBAAAEEEEAAAQSKJ8CCe/FiXtnieZIOinzTJF/MhwUBBBBAAAEEEEAAAQQQQAABBIIRYP4nmFDSEATsBEi4sPPjagQQQAABBBBAAAEEEEAAAQQQQAABBBBAAAEEEEAAgeIJsOBevJhXtvgxSQdHvmmSL56ABQEEEEAAAQQQQAABBBBAAAEEghFg/ieYUNIQBOwESLiw8+NqBBBAAAEEEEAAAQQQQAABBBBAAAEEEEAAAQQQQACB4gmw4F68mFe2+FFJ3SLfNMkXj8OCAAIIIIAAAggggAACCCCAAALBCDD/E0woaQgCdgIkXNj5cTUCCCCAAAIIIIAAAggggAACCCCAAAIIIIAAAggggEDxBFhwL17MK1v8O0lfiXzTJF/MgwUBBBBAAAEEEEAAAQQQQAABBIIRYP4nmFDSEATsBEi4sPPjagQQQAABBBBAAAEEEEAAAQQQQAABBBBAAAEEEEAAgeIJsOBevJhXtvi3kg6JfNMkXzwGCwIIIIAAAggggAACCCCAAAIIBCPA/E8woaQhCNgJkHBh58fVCCCAAAIIIIAAAggggAACCCCAAAIIIIAAAggggAACxRNgwb14Ma9s8VxJ/3/kmyb54lFYEEAAAQQQQAABBBBAAAEEEEAgGAHmf4IJJQ1BwE6AhAs7P65GAAEEEEAAAQQQQAABBBBAAAEEEEAAAQQQQAABBBAongAL7sWLeWWLH5F0aOSbJvnid7AggAACCCCAAAIIIIAAAggggEAwAsz/BBNKGoKAnQAJF3Z+XI0AAggggAACCCCAAAIIIIAAAggggAACCCCAAAIIIFA8ARbcixfzyhb/RlL3yDdN8sVvYUEAAQQQQAABBBBAAAEEEEAAgWAEmP8JJpQ0BAE7ARIu7Py4GgEEEEAAAQQQQAABBBBAAAEEEEAAAQQQQAABBBBAoHgCLLgXL+aVLf61pK9GvmmSL+bCggACCCCAAAIIIIAAAggggAACwQgw/xNMKGkIAnYCJFzY+XE1AggggAACCCCAAAIIIIAAAggggAACCCCAAAIIIIBA8QRYcC9ezCtb/PC6HS2+FvmmSb54BBYEEEAAAQQQQAABBBBAAAEEEAhGgPmfYEJJQxCwEyDhws6PqxFAAAEEEEAAAQQQQAABBBBAAAEEEEAAAQQQQAABBIonwIJ78WJe2eKHJB0W+aZJvvgNLAgggAACCCCAAAIIIIAAAgggEIwA8z/BhJKGIGAnQMKFnR9XI4AAAggggAACCCCAAAIIIIAAAggggAACCCCAAAIIFE+ABffixbyyxQ9KOjzyTZN88WtYEEAAAQQQQAABBBBAAAEEEEAgGAHmf4IJJQ1BwE6AhAs7P65GAAEEEEAAAQQQQAABBBBAAAEEEEAAAQQQQAABBBAongAL7sWLeWWL50g6IvJNk3zxMCwIIIAAAggggAACCCCAAAIIIBCMAPM/wYSShiBgJ0DChZ1faFe3k7SPpE6SOjb9Z77eRtJmkto2/a/52hz/ivz3jqQ3JC2TtDzy3x8krQkNivYggAACCCCAAAIIIIAAAggggAACCCCAAAIIIIBAoQWKtODO+lH1R/1Xko6M/MgkXzxU6N8KGo8AAggggAACCCCAAAIIIIBAWAJFmv8JK3K0BoGUBUi4SBnUs+I+L8lsb7x/039fzKj+z0p6suk/82afP2d0H4pFAAEEEEAAAQQQQAABBBBAAAEEEEAAAQQQQAABBPIQCHnBnfWjeE/QLyUdFTnVJF88GO9SzkIAAQQQQAABBBBAAAEEEEAAAQ8EQp7/8YCfKiLgjgAJF+7EIq+a/B9JPSV9S9LBed204j7zJP1s3W4asyT9sUF14LYIIIAAAggggAACCCCAAAIIIIAAAggggAACCCCAQL0CoS24s36U/En4haSjI5eZr82uFxwIIIAAAggggAACCCCAAAIIIBCGQGjzP2FEhVYg0AABEi4agN6gW5rkivMkfbdB92/ptj+RdN26LZdNEgYHAggggAACCCCAAAIIIIAAAggggAACCCCAAAIIIOCDQCgL7qwf1f+0PSDp65HLzddm1wsOBBBAAAEEEEAAAQQQQAABBBAIQyCU+Z8wokErEGigAAkXDcTP6dZdJI2X1CPO/bp27arOnTurU6dO6tixY+m/Dh06qG3bttpss83W/2fK+te//rX+v3feeUcrVqzQ8uXLS/8tW7ZMS5Ys0aJFi+Lc1pwzW9IwSYvjXsB5CCCAAAIIIIAAAggggAACCCCAAAIIIIAAAggggECDBHxfcGf9yP7BuV/SNyLFmK/NrhccCCCAAAIIIIAAAggggAACCCAQhoDv8z9hRIFWIOCAAAkXDgQhwyr0kzRlXcLFJ1u6x6GHHqojjjhC+++/f+m/LbbYItXqrFq1Sk8++WTpvwcffFBz585trfz3JQ2WdEuqlaAwBBBAAAEEEEAAAQQQQAABBBBAAAEEEEAAAQQQQCBdAZ8X3Fk/SudZ+L+SjokUZb42u15wIIAAAggggAACCCCAAAIIIIBAGAI+z/+EEQFagYAjAiRcOBKIDKpxtaQLqpXbrVs39erVS9/61rf0uc99LoNbt1zkX/7yF/3sZz/TPffco8cee6ylE6+RdGGuFeNmCCCAAAIIIIAAAggggAACCCCAAAIIIIAAAggggEB8AV8X3Fk/ih/jWmf+XNI3IyeZr82uFxwIIIAAAggggAACCCCAAAIIIBCGgK/zP2Ho0woEHBIg4cKhYKRYlUFNO1tsUORhhx2m8847T8cee2yKt6q/qJ///Oe67rrr9PDDD1crxOx0MbX+0rkSAQQQQAABBBBAAAEEEEAAAQQQQAABBBBAAAEEEMhMwMcFd9aP0n0cZkuKLrqZr82uFxwIIIAAAggggAACCCCAAAIIIBCGgI/zP2HI0woEHBMg4cKxgKRQnb0kPVNZzvXXX6+zzz47heLTL2LSpEk655xzqhW8t6SF6d+REhFAAAEEEEAAAQQQQAABBBBAAAEEEEAAAQQQQAABKwHfFtxZP7IKd9WLZ0nqEfmJ+drsesGBAAIIIIAAAggggAACCCCAAAJhCPg2/xOGOq1AwEEBEi4cDIpllf5b0sXRMs4880ztsMMOlsVme/mrr76qH/3oR5U3mSDpv7K9M6UjgAACCCCAAAIIIIAAAggggAACCCCAAAIIIIAAAokFfFtwZ/0ocYhrXvAzST0jZ5mvza4XHAgggAACCCCAAAIIIIAAAgggEIaAb/M/YajTCgQcFCDhwsGgWFbpCUkHWJbhyuXzJR3oSmWoBwIIIIAAAggggAACCCCAAAIIIIAAAggggAACCCDQJODbgjvrR7PuZJAAACAASURBVOk/uvet23X+W5Fizddm1wsOBBBAAAEEEEAAAQQQQAABBBAIQ8C3+Z8w1GkFAg4KkHDhYFAsq1T5D7xlcQ2/nGe04SGgAggggAACCCCAAAIIIIAAAggggAACCCCAAAIIIFAh4NuCO+tH6T/C/yPpuEix5muz6wUHAggggAACCCCAAAIIIIAAAgiEIeDb/E8Y6rQCAQcF+DC7g0GxrBIT5paAXI4AAggggAACCCCAAAIIIIAAAggggAACCCCAAAII1BDwbcGd9aP0H+mfSvp2pFjztdn1ggMBBBBAAAEEEEAAAQQQQAABBMIQ8G3+Jwx1WoGAgwIkXDgYFMsqbfAP/KhRoyyLq375Rhv959H56KPac/StnW9+Vi5j9OjRlTfkGc0kghSKAAIIIIAAAggggAACCCCAAAIIIIAAAggggAACFgK+LbizfmQR7BYunSnpO5Gfma/NrhccCCCAAAIIIIAAAggggAACCCAQhoBv8z9hqNMKBBwU4MPsDgbFskob/AMfJxnC8n6pXh5NzGgqmGc0VWEKQwABBBBAAAEEEEAAAQQQQAABBBBAAAEEEEAAgRQEfFtwZ/0ohaBXFHGvpOMj3zNfm10vOBBAAAEEEEAAAQQQQAABBBBAIAwB3+Z/wlCnFQg4KMCH2R0MimWVmDC3BORyBBBAAAEEEEAAAQQQQAABBBBAAAEEEEAAAQQQQKCGgG8L7qwfpf9I/0TSCZFizddm1wsOBBBAAAEEEEAAAQQQQAABBBAIQ8C3+Z8w1GkFAg4KkHDhYFAsq8SEuSUglyOAAAIIIIAAAggggAACCCCAAAIIIIAAAggggAACNQR8W3Bn/Sj9R/oeSd+NFGu+NrtecCCAAAIIIIAAAggggAACCCCAQBgCvs3/hKFOKxBwUICECweDYlklJswtAbkcAQQQQAABBBBAAAEEEEAAAQQQQAABBBBAAAEEEKgh4NuCO+tH6T/SMyT1ihRrvja7XnAggAACCCCAAAIIIIAAAggggEAYAr7N/4ShTisQcFCAhAsHg2JZJSbMLQG5HAEEEEAAAQQQQAABBBBAAAEEEEAAAQQQQAABBBCoIeDbgjvrR+k/0ndL6h0p1nxtdr3gQAABBBBAAAEEEEAAAQQQQACBMAR8m/8JQ51WIOCgAAkXDgbFskpMmFsCcjkCCCCAAAIIIIAAAggggAACCCCAAAIIIIAAAgggUEPAtwV31o/Sf6TvknRipFjztdn1ggMBBBBAAAEEEEAAAQQQQAABBMIQ8G3+Jwx1WoGAgwIkXDgYFMsqMWFuCcjlCCCAAAIIIIAAAggggAACCCCAAAIIIIAAAggggEANAd8W3Fk/Sv+RvlPSSZFizddm1wsOBBBAAAEEEEAAAQQQQAABBBAIQ8C3+Z8w1GkFAg4KkHDhYFAsq8SEuSUglyOAAAIIIIAAAggggAACCCCAAAIIIIAAAggggAACNQR8W3Bn/Sj9R/oOSSdHijVfm10vOBBAAAEEEEAAAQQQQAABBBBAIAwB3+Z/wlCnFQg4KEDChYNBsawSE+aWgFyOAAIIIIAAAggggAACCCCAAAIIIIAAAggggAACCNQQ8G3BnfWj9B/p6ZL6RIo1X5tdLzgQQAABBBBAAAEEEEAAAQQQQCAMAd/mf8JQpxUIOChAwoWDQbGsEhPmloBcjgACCCCAAAIIIIAAAggggAACCCCAAAIIIIAAAgjUEPBtwZ31o/Qf6dslnRIp1nxtdr3gQAABBBBAAAEEEEAAAQQQQACBMAR8m/8JQ51WIOCgAAkXDgbFskpMmFsCcjkCCCCAAAIIIIAAAggggAACCCCAAAIIIIAAAgggUEPAtwV31o/Sf6Rvk9Q3Uqz52ux6wYEAAggggAACCCCAAAIIIIAAAmEI+Db/E4Y6rUDAQQESLhwMimWVmDC3BORyBBBAAAEEEEAAAQQQQAABBBBAAAEEEEAAAQQQQKCGgG8L7qwfpf9I3yrp1Eix5muz6wUHAggggAACCCCAAAIIIIAAAgiEIeDb/E8Y6rQCAQcFSLhwMCiWVWLC3BKQyxFAAAEEEEAAAQQQQAABBBBAAAEEEEAAAQQQQACBGgK+LbizfpT+I/1jSadFijVfm10vOBBAAAEEEEAAAQQQQAABBBBAIAwB3+Z/wlCnFQg4KEDChYNBsawSE+aWgFyOAAIIIIAAAggggAACCCCAAAIIIIAAAggggAACCNQQ8G3BnfWj9B/pWySdHinWfG12veBAAAEEEEAAAQQQQAABBBBAAIEwBHyb/wlDnVYg4KAACRcOBsWySkyYWwJyOQIIIIAAAggggAACCCCAAAIIIIAAAggggAACCCBQQ8C3BXfWj9J/pG+W1C9SrPna7HrBgQACCCCAAAIIIIAAAggggAACYQj4Nv8ThjqtQMBBARIuHAyKZZWYMLcE5HIEEEAAAQQQQAABBBBAAAEEEEAAAQQQQAABBBBAoIaAbwvurB+l/0jfJOmMSLHma7PrBQcCCCCAAAIIIIAAAggggAACCIQh4Nv8TxjqtAIBBwVIuHAwKJZVYsLcEpDLEUAAAQQQQAABBBBAAAEEEEAAAQQQQAABBBBAAIEaAr4tuLN+lP4j/SNJ/SPFmq/NrhccCCCAAAIIIIAAAggggAACCCAQhoBv8z9hqNMKBBwUIOHCwaBYVokJc0tALkcAAQQQQAABBBBAAAEEEEAAgUIInN7Uyh8XorU0EgEEEEAAAQTSFvBtwZ31o7SfAOlGSWdGijVfm10vOBBAAAEEEEAAAQQQQAABBBBAIAwB3+Z/wlCnFQg4KEDChYNBsawSE+aWgFyOAAKZCHSQ1FnSrpJ2XveWr89J2k7SNpK2lLS5pE9LatN097WS/lfS25LekvSGpL+t2579L5JelvSipCXr3h62IpPaUigCCCCAAAII2AjQ79vocS0CCOQlYJItbmm6WT9JJF3kJc99EEAgKsC4iecBAb8FfFtwZ/0o/edtmqQBkWLN12bXCw4EEIgvwHgovhVnIoAAAggg4LsA/b7vEaT+CBRTwLf5n2JGiVYjkIMACRc5IOd8CybMcwbndggg0EzAJE8cIulgSftJ+lJTYkUWVCYR4w+SnpI0T9LvmpI0srgXZSKAAAIIIIBAcwH6fZ4KBBDwUSCabFGuP0kXPkaSOiPglwDjJr/iRW0RiCPg24I760dxoprsnKmSBkYuMV+bXS84EECgugDjIZ4MBBBAAAEEiiNAv1+cWNNSBEIWYD0p5OjSNgQSCpBwkRDMg9OZMPcgSFQRgQAF9pb0jXVJD0dKOrTB7Zu7LtljjqQHJD3T4LpwewQQQAABBEIUoN8PMaq0CYHiCFSbHC+3nqSL4jwHtBSBvAQYN+UlzX0QaIwACRc5um+0UbMlTRfWOKes25l5UITBfG12veBAAIH/CDAe4mlAAAEEEECgOAL0+8WJNS1FoAgCrCcVIcq0EYEEAi5MRiaoLqfGECDhIgYSpyCAQCoCe0r6rqTvSNojlRLTL+R5ST9dV7+fSHou/eIpEQEEEEAAgcII0O8XJtQ0FIGgBVqbHC83nKSLoB8BGodALgKMm3Jh5iYIOCFAwkWOYXA04eIGSYMjDOZrs+sFBwJFF2A8VPQngPYjgAACCBRJgH6/SNGmrQgUR4D1pOLEmpYiEFuAhIvYVN6cSMKFN6Giogh4K2A+gNQ3yU4Wm2++ufbcc0/tvvvu+sIXvqCOHTtqhx120LbbbqutttpK7dq106abbqo2bdqUUNauXat3331Xa9as0ZtvvqnXX39dr776qpYvX64//elPeuGFF/Tcc8/p7bffToJodr64XdItSS7iXAQQQAABBAouQL9f8AeA5iMQkECcyfFyc0m6CCjwNAWBHAUYN+WIza0QcESAhIscA+FowsVkSUMiDOZrs+sFBwJFFWA8VNTI024EEEAAgSIK0O8XMeq0GYFiCLCeVIw400oEEguQcJGYzPkLSLhwPkRUEAEvBbZrWjgyW6JvU6sFXbp00SGHHKKDDz5Y++23XynRIovDJF489dRTmjdvnn73u99p8eLFcW7zRtNbxszbx/4W5wLOQQABBBBAoGAC9PsFCzjNRaAAAlUnx2+55eNc7H79zNpgs4OkiwI8GDQRgRQEGDelgEgRCHgsQMJFjsFzNOFikqSzIgzmazPvzIFAkQQYDxUp2rQVAQQQQKDoAvT7RX8CaD8C4QuwnhR+jGkhAnULkHBRN52zF5Jw4WxoqBgCXgp0kHSRpPMktdpn9OjRQ8ccc4yOPPJIderUqSGNXbZsmebMmaP7779fs2fPrlUH8+/ldZKukrSi1sn8HAEEEEAAgQII0O8XIMg0EYECCrQ4OX766eZH0o9//GOSLgr4YNBkBCwFGDdZAnI5AoEIkHCRYyAdTbi4XtLZEQbztdn1ggOBIggwHipClGkjAggggAACHwvQ7/MkIIBAEQRYTypClGkjAhYCJFxY4Dl6KQkXjgaGaiHgmcDmkoZJGtpaosURRxyh3r176/jjj1f79u2dauLq1as1c+ZMzZgxQw8++GBrdTP/bv63pHGS3naqEVQGAQQQQACBfATo9/Nx5i4IIJC/QM3J8XKVSLrIPzjcEQFPBRg3eRo4qo1ARgIkXGQEW61YRxMuJko6J1LfcyWZJAwOBEIWYDwUcnRpGwIIIIAAAhsK0O/zRCCAQFEEWE8qSqRpJwIWAiRcWOA5eikJF44Ghmoh4JHAkHV1/cG6N3FtU63OW265pfr37y/zNtjOnTt70awlS5aU3lp700036a233mqpzm80tZst372IKpVEAAEEEEhJgH4/JUiKQQAB5wRiT46Xa07ShXMxpEIIuCbAuMm1iFAfBBovQMJFjjFwNOHC7KBskizKh9kp2iRhcCAQqgDjoVAjS7sQQAABBBBoLkC/z1OBAAJFEWA9qSiRpp0IWAqQcGEJ6ODlJFw4GBSqhIAnAgdKukLSodXq+/nPf17nnnuuhgwZok022cSTJm1YzQ8++EA33HCDJk6cqD//+c8ttWFu084eT3jZSCqNAAIIIIBAPAH6/Y+d6PfjPS+chYBvAoknx8sNJOnCt1BTXwRyEWDcxLgplweNm3gpQMJFjmFzNOHiWkkmyaJ8nC/JJGFwIBCaAOMhxkOhPdO0BwEEEECgZQH6ffp9fj8QKJIA60lFijZtRcBSgIQLS0AHLyfhwsGgUCUEPBC4TNLIavXcaaeddPHFF+uss87yoBnxqzh58mRNmDBBr7zySksXjZF0afwSORMBBBBAAAFvBOj3m4eKft+bx5eKIlBToO7J8XLJJF3UNOYEBIokwLiJcVORnnfamlyAhIvkZnVf4WjCxTWSTJJF+bhAkknC4EAgJAHGQ4yHQnqeaQsCCCCAQOsC9Pv0+/yOIFAkAdaTihRt2opACgIkXKSA6FgRJFw4FhCqg4DjAntLmiSpW2U927Rpo1GjRmn48OGqspjleLPiVe+jjz7SuHHjNHr0aK1du7baRY9JOlvSM/FK5CwEEEAAAQScFqDfp993+gGlcgikIGA9OV6uA0kXKUSDIhDwW4BxE+Mmv59gap+XAAkXeUlL1eaoXVjjvFqSSbIoHxdKMkkYHAiEIMB4iPFQCM8xbUAAAQQQiCdAv0+/H+9J4SwEwhFgPSmcWNISBHITcGEyMrfGFuRGJFwUJNA0E4EUBAZImmrWqirLOvnkkzV27Fh16tQphdu4X8SyZcs0YsQI3XnnndUqa/5dHSTpRvdbQg0RQAABBBBoUYB+v4mGfp/fEgSCFUhtcrwsRNJFsM8KDUOglgDjJsZNtZ4Rfo5AWYCEixyfBUd3uLhKkkmyKB8XSTJJGBwI+C7AeIjxkO/PMPVHAAEEEIgvQL9Pvx//aeFMBMIQYD0pjDjSCgRyFyDhInfyzG9IwkXmxNwAgSAErm/auWGDxuy000668sordcIJJwTRyKSNuPfee/W9731Pr7zySrVLzU4g5yQtk/MRQAABBBBwQIB+v0oQ6PcdeDKpAgLpCaQ+OV6uGkkX6QWJkhDwRIBxE+MmTx5VqpmCwB6Sejd9OP6fdZaXVsLF/yfJfFD/bknP11mXOJexfhRHKdk5VzbFrnzV9ySZJAwOBHwWYDzEeMjn55e6I4AAAggkE6Dfp99P9sRwNgL+C7Ce5H8MaQECDRMg4aJh9JndmAnzzGgpGIEgBD4j6Q5JR1W25tRTT9XEiRPVvn37IBpabyNWr16tc889V7fddlu1In4lqc+6ZJW/11s+1yGAAAIIIJCjAP1+DWz6/RyfRm6FQHYCmU2Ol6tM0kV2waNkBBwSYNzEuMmhx5Gq5Chg5voOkHRtU+LF6oT3tk24MIkWF0g6f9187eOSjk54/6Sns37UXGxvSc8khYyc/0NJJsmifHxfkknCqPfYV9KCei/mOgQsBRgPMR6yfIS4HAEEEEDAIwH6ffp9jx5XqopAagKsJ6VGSUEIFFOAhIvw4s6EeXgxpUUIpCWwp6R7JJm3t21wTJs2TQMGmJ0iOcoCN954owYOHFgNxLxlrpek59BCAAEEEEDAYQH6/QTBod9PgMWpCLglkPnkeLm5JF24FXhqg0DKAoybEoAybkqAxak+CBzYlOhg6mp2ubimKfkibuJFvQkX5o03JtHC/LdFE9RB6xIunsgYjfWj5sBjJBn7EXX6T5BkkizKx8WSTBJG0sO8IOkHTbucTEx6MecjkIIA46EEiIyHEmBxKgIIIICAiwL0+wmiQr+fAItTEXBbgPUkt+ND7RDwQoCECy/ClKiSTJgn4uJkBAojcIikmZK2jba4S5cuuuWWW7T//vsXBiJJQ5988kn169dPixcvrrzs9XUJF8dL+l2S8jgXAQQQQACBnATo9+uApt+vA41LEGisQG6T4+VmknTR2IBzdwQyEmDcVAcs46Y60LjEZQGzy8WRkQq+1bTbhfnQe63Ei6QJFybR4lxJF61L7DC7W5QPU4esd7cw92L9qPmTaBJeVqzblWJzSQ9JGpkw8eK/JZkki/LxX5JMEkbc4whJo5uSPsyuyjtKej/uxZyHQEoCjIfqgGQ8VAcalyCAAAIIuCBAv19HFOj360DjEgTcEmA9ya14UBsEvBUg4cLb0LVYcSbMw4spLULAVsAs2syStGm0oB49emj69Olq396s83G0JLB69Wqdcsopmj17duUp70rqKelB9BBAAAEEEHBIgH7fIhj0+xZ4XIpAvgK5T46Xm0fSRb6B5m4IZCzAuMkCmHGTBR6XuiZgdjeYV6VSq5o+OG8SL95uodJxEy7Mh/kvbPqvvKNFtMg8drcw92P9qHogR637ttldonzMWWdlvhdnx5ErJJkki/IxdN08vEnCqHUc1pRo0S1yotnx5NpaF/JzBFIWYDxkAcp4yAKPSxFAAAEEGiFAv2+hTr9vgcelCDRWgPWkxvpzdwSCEiDhIqhwlhrDhHl4MaVFCNgImD+a75e0SbSQQYMGacqUKTblFu7awYMHa+rUqZXt/kDSMSRdFO5xoMEIIICAqwL0+ylFhn4/JUiKQSAbgYZNjpebQ9JFNoGlVARyFmDclBI446aUICmm0QJmZwPzAfhqxz8kXSXp+iqJF7USLkyiRXlHi61aKN98uP+onABYP6oObeJkdrmoTIb5ZdOOF79vJT6XSzJJFuXjEkkmCaOl46tNiRbmzcLRw+xusdO65A3zkh8OBPISYDyUkjTjoZQgKQYBBBBAIEsB+v2UdOn3U4KkGATyEWA9KR9n7oJAYQRIuAgv1EyYhxdTWoRAvQJm0cZsR7/BzhbDhg3TuHHj6i2z0NcNHz5c48ePrzQwi2BmUfR3hcah8QgggAACjRag3085AvT7KYNSHALpCDR8crzcDJIu0gkopSDQIAHGTSnDM25KGZTiGiFwsKTHatzYJF5MkDRJ0r+azm0p4aKcaGF2tdi6Rrl57W5hqsH6UcvBGCFpTAs//oWkSyVVS7wwk8UmyaJ8DJNkkjAqj680fd/8b7Xje02JPY14/rlnMQUYD6Ucd8ZDKYNSHAIIIIBAmgL0+2lqSqLfTxmU4hDIRoD1pGxcKRWBQguQcBFe+JkwDy+mtAiBegT2lPSwpG2jF48ZM0YjRpi1I456BcaOHauRI0dWXv5601vwnqu3XK5DAAEEEEDAQoB+3wKvtUvp9zOCpVgE6hNwZnK8XH2SLuoLJFch0GABxk0ZBYBxU0awFJungJlL/VqMG74h6YeSJkt6p+L8tpLOWbcThvnw/GdilJXn7hamOqwftRwUkySzrEaCjNlJ2iRe/CFSjHmzkUmyKB/DJUXf2GMSLEbXeLbMM9UpksgT49HhFASsBBgPWfG1fDHjoYxgKRYBBBBAwEaAft9Gr5Vr6fczgqVYBNIRYD0pHUdKQQCBCgESLsJ7JJgwDy+mtAiBpAJmMW+upD2iF5JskZQx8aT585IOlWS2f+dAAAEEEEAgLwH6/YylW5g0p9/P2J3iEagQcG5yvFw/ki54VhHwSoBxU8bhYtyUMTDFZy3QTdKjCW5iPiS/TcX5Zl4wTqJF+bI8d7cw92T9qPUAm50qmm1vXOWSn6+zHCXpaUljzQtuI+eYtx2ZJIwDm352WIxn6r+adk+JcSqnIGAtwHjImrD1AhgPZQxM8QgggAACSQTo95No1XEu/X4daFyCQPYCrCdlb8wdECisAAkX4YWeCfPwYkqLEEgq8EtJR0UvGjZsmMaNM+s8HGkJtLBN5K8kHZ3WPSgHAQQQQACBGAL0+zGQbE+h37cV5HoErAScnRwvt4qkC6v4cjECeQowbspBm3FTDsjcIkuBh5p2sc3yHuWyGzGPyPpR65GNs8tFtIRZkl6TNCDyzRsl7SzpiJgP0T8l7SDp3ZjncxoCtgKMh2wFY1zPeCgGEqcggAACCOQhQL+fgzL9fg7I3AKB+AKsJ8W34kwEEKhDgISLOtAcv4QJc8cDRPUQyFjg+nU7LJwdvcegQYM0ZcqUjG9bzOIHDx6sqVOnVjZ+kqRziilCqxFAAAEEchag388RnH4/R2xuhcB/BJyfHC9XlaQLHlsEnBdg3JRjiBg35YjNrdIWMLsSPJ52oS2Ul/fuFqYarB/VDu73JP2w9mmpnWF21bgitdIoCIHWBRgP5fiEMB7KEZtbIYAAAghUE6Dfz/G5oN/PEZtbIdCyAOtJPB0IIJC5AAkXmRPnfgMmzHMn54YIOCNg3qQ1LVqbHj16aNYs86ItjqwEevbsqdmzZ1cWP3Ddm8nM28w4EEAAAQQQyEqAfj8r2VbKpd9vADq3LLKAN5Pj5SCRdFHkx5W2Oy7AuKkBAWLc1AB0bpmWwK8lfTWtwlooZ07lDsUZ369cPOtHtaE3lbRM0ra1T7U+401JHSW9bV0SBSBQW4DxUG2j1M9gPJQ6KQUigAACCMQToN+P55TqWfT7qXJSGAJJBVhPSirG+QggUJcACRd1sTl9ERPmToeHyiGQmcDekv4gaf2/6126dNG8efPUvn37zG5KwdLq1at18MEHa/HixVEO82/xlyQ9gxECCCCAAAIZCNDvZ4Aap0j6/ThKnINAKgLeTY6XW03SRSrxpxAE0hRg3JSmZoKyGDclwOJU1wS6S/pNxpVqxO4WpkmsH8UL7AWSro53qtVZIySNsyqBixGIJ8B4KJ5T6mcxHkqdlAIRQAABBGoL0O/XNsrkDPr9TFgpFIE4AqwnxVHiHAQQSEWAhItUGJ0qhAlzp8JBZRDITeBRSd2id5s/f77233//3CpQ5Bs9+eSTOuCAAyoJHpP0lSK70HYEEEAAgcwE6Pczo61dMP1+bSPOQMBSwNvJ8XK7SbqwfAK4HIF0BRg3peuZqDTGTYm4ONktgd9KOiSjKv1K0tEZlV2rWNaPagl9/PNPS1ohaet4p9d11j8lfY7dLeqy46LkAoyHkpuldgXjodQoKQgBBBBAIJ4A/X48p0zOot/PhJVCEWhNgPUkng8EEMhVgISLXLlzuRkT5rkwcxMEnBK4TNLIaI2mTZumAQPMTpEceQnceOONGjhwYOXtxki6NK86cB8EEEAAgUII0O87EGb6fQeCQBVCFfB+crwcGJIuQn1EaZdnAoybHAgY4yYHgkAV6hH4qqRf13NhjGsatbuFqRrrRzEC1HTKeZKujX964jPNnLGZO+ZAIGsBxkNZC8con/FQDCROQQABBBBIQ4B+Pw1FyzLo9y0BuRyB+AKsJ8W34kwEEEhJgISLlCAdKoYJc4eCQVUQyEHgQEmPR+9z6qmn6tZbb83h1tyiUuC0007TbbfdVvntRi6iEiQEEEAAgbAE6Pcdiif9vkPBoCqhCAQzOV4OCEkXoTyatMNTAcZNDgWOcZNDwaAqSQTMnKv5tyTN4yFJR6RZYMKyWD9KBvaqpO2TXRLrbLO7xU6S1sQ6m5MQqF+A8VD9dqlfyXgodVIKRAABBBDYUIB+36Engn7foWBQlVAFWE8KNbK0CwHHBUi4cDxAdVSPCfM60LgEAY8FHpF0aLn+O+20kxYtWqT27dt73CR/q7569Wp17dpVr7zySrQRcyV197dV1BwBBBBAwCEB+n2HgkG/71AwqEoIAsFNjpeDQtJFCI8nbfBUgHGTQ4Fj3ORQMKhKEoGvSXo4yQUxzm30i1lYP4oRpMgpZ0u6Ptklsc4eve6sH8Q6k5MQsBNgPGTnl+rVjIdS5aQwBBBAAIHmAvT7Dj0V9PsOBYOqhCjAelKIUaVNCHgiQMKFJ4FKUE0mzBNgcSoCngsMkTQ52oaf/OQnOuGEEzxvlt/Vv/fee/Xd7363shFnSbrB75ZRewQQQACBBgvQ7zc4ANVuT7/vYFCoko8CwU6Ol4NB0oWPjyV19lyAcZODAWTc5GBQqFIcgTR3uWj07hamvawfxYn6f875pKTlkrZLdlmrZ78t6XOSzC4XHAhkKcB4KEvdOstmPFQnHJchgAACQB9OFwAAIABJREFUCNQSoN+vJdSAn9PvNwCdWxZBgPWkIkSZNiLgsAAJFw4Hp86qMWFeJxyXIeCZwOaS/rwu4WKbcr1PPvlk3XHHHZ41I8zq9unTR3feeWe0cW9I+rwks6DGgQACCCCAQFIB+v2kYjmeT7+fIza3ClEg+MnxctBIugjx8aVNjgowbnI0MKZajJscDg5Va0ngcEkPpsTT6N0tTDNYP0oezMEpv0hnrKSRyavBFQgkEmA8lIgr35MZD+Xrzd0QQACBAgjQ7zscZPp9h4ND1XwUYD1J6ifpxz4GjzojEIoACRehRPI/7WDCPLyY0iIEqglcLmlo+Qdt2rTRiy++qE6dOqHlgMCyZcu06667au3atdHamJgNc6B6VAEBBBBAwD8B+n2HY0a/73BwqJrrAoWZHC8HgqQL1x9J6heIAOMmhwPJuMnh4FC11gTS2OXiYUkmeaPRB+tHySNgdrl4qWlXiuRXb3gFu1vYCnJ9XAHGQ3GlGnAe46EGoHNLBBBAIGwB+n2H40u/73BwqJpvAqwn/SdiJF349vRS36AESLgIKpylxjBhHl5MaREClQIdJL0iaf2/4WPGjNGIESOQckhg7NixGjlyg5eVmX+fd5K0wqFqUhUEEEAAAfcF6Pfdj5Ho9z0IElV0TaBwk+PlAJB04dqjSH0CE2Dc5EFAGTd5ECSqWClwhKQ5liwu7G7B+lH9QRwgaVr9l6+/cryk4SmUQxEItCbAeMiD54PxkAdBoooIIICAHwL0+x7EiX7fgyBRRdcFWE9qHiGSLlx/aqlfsAIkXIQXWhIuwospLUKgUuAaSeeXv7nTTjvJZMZvtBH/pLv0qHz00UelHUdeecXkxqw/rpV0gUv1pC4IIIAAAs4L0O87HyKJft+DIFFFlwQKOzleDgJJFy49jtQlMAHGTR4ElHGTB0GiitUEbHa5cGV3C9Mu1o/qe74/Ielly10u2N2iPnuuSi7AeCi5We5XMB7KnZwbIoAAAqEK0O97EFn6fQ+CRBVdFmA96cc/Vr9+Jr+i2UHShctPLnULVoBP54YXWibMw4spLUIgKrCdpFeju1tMmjRJZ511FkoOCkyePFlnn312tGbm3+gdJP3NwepSJQQQQAAB9wTo992LSYs1ot/3KFhUtZEChZ8cL+OTdNHIx5B7ByrAuMmjwDJu8ihYVLUscKSkX9XJ4cruFqb6rB/VGURJZ0i6qf7L9d+Shlpcz6UIxBFgPBRHyZFzGA85EgiqgQACCPgrQL/vUezo9z0KFlV1SYD1pKZosJ7k0mNJXYouQMJFeE8AE+bhxZQWIRAVuEzSyPI3Pv/5z+tPf/oTQg4LfOELX9Cf//znaA3HSLrU4SpTNQQQQAABdwTo992JRaya0O/HYuKk4gowOV4ReybJi/vLQMszEWDclAlrdoUybsrOlpIzE6hnl4tfSzossxolL5j1o+Rm5Stsdrl4V9JOkv5e/+25EoFYAoyHYjG5cxLjIXdiQU0QQAABDwXo9z0LGv2+ZwGjuo0WYD2J9aRGP4PcH4GqAiRchPdgMGEeXkxpEQJRgdclbVP+xrXXXqvzzjsPIYcFrrvuOp1//vnRGr4haVuHq0zVEEAAAQTcEaDfdycWsWpCvx+LiZOKKcDkeAtxJ+mimL8QtDoTAcZNmbBmVyjjpuxsKTkzgaMk/TJh6S7tbmGqzvpRwgBWnH6apB/XUcQPJV1cx3VcgkBSAcZDScUafD7joQYHgNsjgAACfgvQ73sWP/p9zwJGdRspwHoS60mNfP64NwKtCpBwEd4DwoR5eDGlRQiUBfpJurn8f7bccku99tpr2mSTTRByWOCDDz7QZz/7Wb311lvRWpot6G9xuNpUDQEEEECg8QL0+42PQeIa0O8nJuOCYggwOV4jziRdFOMXgVZmKsC4KVPebApn3JSNK6VmLvAHSfvEvItru1uYarN+FDN4LZy2saQ/SvpCgmLY3SIBFqdaCTAesuJrzMWMhxrjzl0RQACBAATo9z0MIv2+h0Gjyo0QYD2J9aRGPHfcE4HYAiRcxKby5kQmzL0JFRVFILHAI5IOLV/1/e9/XxMmTEhcCBfkL3DxxRfrhz80LzJbf8yV1D3/mnBHBBBAAAGPBOj3PQpWtKr0+54GjmpnJcDkeExZki5iQnEaAtUFGDd5+mQwbvI0cMWu9tGSfhGTwLXdLUy1WT+KGbxWTuuzLuFieoJirpZ0UYLzORWBegUYD9Ur1+DrGA81OADcHgEEEPBTgH7fz7iJft/TwFHtvARYT4opzXpSTChOQyADARIuMkBtcJFMmDc4ANwegYwE9pS0KFr2888/r86dO2d0O4pNU2DJkiXaY489KovsKum5NO9DWQgggAACwQjQ73scSvp9j4NH1dMWYHI8oSiT5AnBOB2BjwUYN3n8JDBu8jh4xa56nF0ufiPpaw4ysX5kH5Qku1ywu4W9NyXEE2A8FM/JybMYDzkZFiqFAAIIuCxAv+9ydGrUjX7f4+BR9awFWE9KKMx6UkIwTkcgJQESLlKCdKgYJswdCgZVQSBFgcskjSyXd8QRR2jOnDkpFt/Yoj788EONHj1aY8aM2aAiAwcO1DXXXKNNN920sRVM4e5HHnmkHnzwwWhJprGXplA0RSCAAAIIhCcQXL//0UcfacWKFXrggQf0yCOP6Omnn9bSpUtLkWvXrp323ntvde3aVd/4xjd0yCGHqH379l5HlX7f6/BR+XQEmByv05FJ8jrhuKzIAt6PmxYsWKBjjz1WK1eutIrjHXfcoZNPPtmqjEZczLipEerc01Lg65IeqFFGN0nzLO+TxeWsH6Wj2lvS3TGKulbSBTHO4xQEbAW8Gw+ZOaFevXpp4cKFtm1vdv2jjz6qbt3MP8P+HIyH/IkVNUUAAQQcEPCu369l9u6772r+/Pmlz7888cQTpfHBm2++Wbpst9120z777KPu3buX1o86dOigjTby+6OO9Pu1ngh+XkAB1pPqDDrrSXXCcRkCFgJ+j0IsGh7wpUyYBxxcmlZogcWS1m+RcPPNN6tfv37BgCxevFgnnHCCTEZ/9Agp4eKWW27RGWecEW3e85K6BBNEGoIAAgggkKZAMP2+SbQwyRVjx47VfffdF8toq6220ogRIzRgwAC1bds21jWunUS/71pEqE/OAkyOW4IzSW4JyOVFE/B+3DR79mz17NnTOm6+JlwwbrIOPQU0RqC1XS5c3d3CSLF+lN7zskH/00KxO0iyy6ZLr76UFLaAd+MhEi42fCAZD4X9C0rrEEAAgZQFvOv3W2r/2rVrNXPmTI0fP16LFi2KxdS3b9/Sizw7deoU63wXT6LfdzEq1KmBAqwnWeKznmQJyOUIJBQg4SIhmAenM2HuQZCoIgIJBfaW9HT0mlWrVnn/5udye9577z0NHz5cV111VTOWkBIuVq9erS222KKyjftIeibh88DpCCCAAAJhCwTT75u3Et1www2lye81a9Ykjpp5y8+kSZO06667Jr620RfQ7zc6Aty/gQJMjqeEzyR5SpAUE7pAEOMms7PnhRdeaB0rXxMuGDdZh54CGiNwjKT/28KtD5L0RGOqVfOurB/VJIp9wncl3dPK2ddLOjd2aZyIQP0CXo6HSLjYMOCMh+r/BeBKBBBAoGACXvb71WL0zjvvlBItzH9JD7PrxdSpU3XooYd6udsF/X7SiHN+wAKsJ6UUXNaTUoKkGARiCJBwEQPJs1OYMPcsYFQXgRgCwySNK5/Xo0cPzZo1K8Zl7p9i3np99913a9CgQVU/iBlSwoWJhnljpXlzZeQYLin5LIL7oaWGCCCAAAL1CwTR75s3E5lkyqFDh9YvIalbt24yO3uZCXTfDvp93yJGfVMQYHI8BcRoEUySpwxKcSEKeD9uev/990vjJZN0YXv4mnDBfIlt5Lm+gQJPrUu6+HLF/X8t6bAG1qnWrVk/qiWU7OdmB+POVS55X5J55S67WyTz5Oz6BLwcD5Fw0TzYzCPV9wvAVQgggEDBBLzs9ytjlMb6UceOHXXbbbeVki58POj3fYwadU5ZgPWklEFZT0oZlOIQaEGAhIvwHg0mzMOLKS1C4BFJ6/9SnDZtmgYMGOC9ikm2+OUvf6nBgwdr+fLlVdsTWsLFjTfeKNOmyDFXUnfvg0kDEEAAAQTSFAii3zfJoaecckpdO1tUYp555pmlDyG2bds2TefMy6Lfz5yYG7glwOR4RvFgkjwjWIoNRcD7cZPZwbR///6aOXOmdUx8Trhg3GQdfgpojMA3Jf284tbdJM1rTHVi3ZX1o1hMsU/6jqRq/4DfIOms2KVwIgJ2Al6Oh0i4aB50xkN2vwhcjQACCBREwMt+vzI2c+bM0fHHH2+9fnTcccfJfHZmm2228S789PvehYwKpyvAelK6nutLYz0pI1iKRSAiQMJFeI8DE+bhxZQWFVtgc0lrogQvv/yyOnUyL8jy9/j3v/+tGTNm6JxzztGbb77ZYkNCS7hYtmyZdt5558r2tpP0tr/RpOYIIIAAAikKBNHvv/766zJJEhW7OtXN1K5dO02fPr20U5RPB/2+T9GirpYCTI5bAta6nEnyWkL8vKACQYybzAsoTjrpJM2bZ//5bJ8TLhg3FfS3OIxmR3e5+I2krzneLNaP0g9Q5S4X7G6RvjEltizg7Xgoq4SLIUOGaMKECd69tMOEmPEQv+oIIIAAAjUEvO33o+165513dPbZZ+vWW29t1lyzFmT6cvMZkh122EEffvihlixZossvv1x33313VZ6f/vSn+va3v+3dw0O/713IqHB6AqwnpWdZtSTWkzIGpvjCC5BwEd4jwIR5eDGlRcUW+LqkB8oEXbp00XPPPee1yJo1a3TFFVfo+uuvr/nWgtASLkzg9txzTy1evDgaw29I+oXXQaXyCCCAAAJpCQTR75tEi5aSI8yE+fDhw0u7X2y33XbaeOON9dZbb+m+++7TZZddFtyuV/T7af1qUI7DAkyO5xQcJslzguY2PgkEMW5asGCBjj32WK1cudLa3ueEC+ZLrMNPAY0TOErSL5tuf5CkJxpXlVh3Zv0oFlOik74l6b7IFVMkDUlUAicjUL+At+OhLBIuzFyUecv1Zz/72fpFG3wl80gNDgC3RwABBNwW8Lbfj7I+++yzpd0tXnzxxWba5jMkF110kdq0abPBz/75z3/q3HPPLb2Yq/Lw+fMk9Ptu/8JRu0wEWE/KhLV5oawn5QTNbQopQMJFeGFnwjy8mNKiYguMkTSiTDBo0CBNmWLWbPw7zK4Wv/71rzVs2DA99ZR5+Vvtw+c/kFtq3eDBgzV16tToj8dKGllbgzMQQAABBAog4H2///7772vo0KG65pprmoXLJFuYPvDEE0/URhs1/1N07ty5OvXUU6smXRx88MG666671LFjR68eA/p9r8JFZZMLMDme3MzqCibJrfi4ODwB78dNJiQtJaqOHz9el1xySXhRa6VFjJsKFe7QGjtf0r8kfdWDhrF+lH6QzB+3iyR1WTePv1bSFyS9kv5tKBGBqgJBjIeSxHbt2rW66qqrSnNP0eOAAw6Q+Xupc+fOSYpz7lzGQ86FhAohgAACLgkE0e+3NA9y+OGH6/bbb9f2229f1fzhhx/Wcccd1+yFnkcddZTuvPNObb311i7FKlZd6PdjMXFSOAKsJ+UcS9aTcgbndoURIOEivFAzYR5eTGlRsQXMG9LMm9JKh/kj07wR2qfDJFo888wzuvLKK1vc6rGl9oSYcGHevNC3b99ok3+17u13R/sUU+qKAAIIIJCZgPf9vtmtwoxV7r///mZIZjL85ptv1pZbblkV8L333tPFF1+siRMnNvt5165d9ZOf/ES77757ZvhZFEy/n4UqZToiwOR4gwLBJHmD4LmtiwLej5sMqklSvfDCC5v5zpgxQ7169XLRPbM6MW7KjJaCsxc4rOmD9nOzv5X1HVg/siasWsCJku6S9CNJA7K5BaUiUFUgiPFQktjOmTOn9FZss5N6+TAv+Jg5c6aOPPLIJEU5eS7jISfDQqUQQAABVwSC6PdNckSfPn2amQ4ZMqSUVPnpT3+6qvfy5ct10kknad68eRv8fK+99tI999yj3XbbzZU4xa4H/X5sKk70X4D1pAbFkPWkBsFz26AFSLgIL7xMmIcXU1pUbIHXJW1TJliyZIl3HzR87LHH9JWvfKWuKIaYcPHCCy9UvmXpDUnb1gXERQgggAACoQl43+8vXbq09OHAhQsXNovN1VdfrQsuuKDVmLU02W4uevTRR9WtWzevYk6/71W4qGx8ASbH41tlciaT5JmwUqh/At6Pm1raGcx8aNB8mPDAAw/0LyoWNWbcZIHHpQjEF2D9KL5VkjM3lvRHSV9jd4skbJybgoD346EkBi+++GLpJR/z55uNhf5zmF3VR48erTZt2iQpzslzGQ85GRYqhQACCLgiEES/39Ia0GWXXaaRI0e2aP2Pf/xDJ598sn71K/Muy/8cPidc0O+78qtFPTIWYD0pY+BaxbOeVEuInyOQTICEi2RePpzNhLkPUaKOCMQT6CDpL+VTN99882ZbJMYrprFntZZwYT5EMHbsWD399NO69dZbm1U0xIQL00jT7rfffjva3s9JWtHYSHF3BBBAAIEGCwTR7//9738vLXybJFHzIcJFixbpzTfflHn7kFn8rvWm5pYm233d4YJ+v8G/Vdw+CwEmx7NQraNMJsnrQOOSkASCGDetWrVK/fv3L72ROXrsu+++Mjtc7LLLLiHFLFZbmC+JxcRJCNgIsH5ko9f6tR0lLc+ueEpGoJlAEOOhuHE1u6IOHz689Obr6GFezHHHHXeoU6dOcYty/jzGQ86HiAoigAACjRAIpt9/8MEHq+5KVWuHi5deekm9e/fWggULNvA//PDDddddd2mbbda/w7QR8an7nvT7ddNxoR8CrCc5EifWkxwJBNUIQoCEiyDCuEEjmDAPL6a0qLgCR0iaU26+ebPh448/7p1GSwkX5m0DZnLctOuiiy7StGnTmrUt1ISLgw46SE888US0vWav6we9Cy4VRgABBBBIUyCIft8WpKWEi4MPPrg0ad6xo/kMi18H/b5f8aK2rQowOe7YA8IkuWMBoTp5CgQxbjIJqSeddJLmzZu3gd0xxxyj6dOna8stt8zT1Il7MW5yIgxUImwB1o/Cji+tK5ZAEOOhuCGbNWtWaXeLNWvWbHCJSbYwb7sO6WA8FFI0aQsCCCCQmkAw/X5Lu6SbxInbb79d22+/fVW0lhI1zK7qV1xxhT75yU+mhp1nQfT7eWpzr5wFWE/KGbzW7VhPqiXEzxGIJ0DCRTwnn85iwtynaFFXBFoXGCJpcvmU0047TWYA5NtRLeHCvKHgBz/4QelNA++++67MH8JFSrg4/fTTK3f0OEvSDb7FlvoigAACCKQqEES/byPy4YcflraMvvzyy5sVY8ZBkyZNUtu2bW1u0ZBr6fcbws5N0xdgcjx901RKZJI8FUYK8U8giHGTeSvjscceq5UrV24QATNncuGFF2rOnDl64IEHSgkZZscwk3hqXl5x9NFH65vf/KY6dOigjTYKa3qfcZN/v4zU2DsB1o+8CxkVRqBFgSDGQ3Hi+/rrr+vMM8/U7NmzNzj9hBNOKK0rhZakyngozlPBOQgggEDhBILp91vatcpEdOrUqaU+f+ONN94gwK+99prMizpNAmb0MLtD3HfffTrssMO8fSDo970NHRVvXYD1JEefENaTHA0M1fJKIKwVGa/oM6ssE+aZ0VIwArkL/FDS98p3HTNmjEaMGJF7JWxvGE24OO644zRs2DB96UtfWv+HchETLsaOHVv6QGnkuFLS922tuR4BBBBAwGuBIPp9mwi8/PLLOvHEEzV//vxmxdx0000644wzbIpv2LX0+w2j58bpCTA5np5lJiUxSZ4JK4W6LRDEuMl8aLBnz57NpLfddtvSyykq3+AcPdF8qMAkZpgdQ83LLEI5GDeFEkna4bAA60cOB4eqIZBQIIjxUK02f/TRR5o4caLOP//8DU41Y6GZM2fqyCPN5uFhHYyHwoonrUEAAQRSEgiq31+yZIlMokHlWpDp34cPH65TTz1Vn/3sZ2Ve0vXcc8/psssuKyVWVB5nn322JkyYoE033TQl5vyLod/P35w7Zi7AelLmxHY3YD3Jzo+rESDhIrxngAnz8GJKi4orMENSr3LzzRaKZstk344nnnhCM2bMUP/+/bXHHns0eyNBERMupk+frr59+0ZDeY+k3r7FlvoigAACCKQqEES/X6/I2rVrNWrUKI0fP75ZEd26ddMdd9yhTp061Vt8Q6+j328oPze3F2By3N4wlxKYJM+FmZu4IxDEuOmaa64p7WRhc5gdL6ZMmaKDDjrIphhnrmXc5EwoqEi4AqwfhRtbWlY8gSDGQ7XCtmzZMvXp00fmxV7Rw+edUGu1mfFQLSF+jgACCBRSILh+//HHH9fgwYO1cOHCugJqdrq6/vrrS4kZPh/0+z5Hj7pXEWA9yZPHgvUkTwJFNZ0UIOHCybBYVYoJcys+LkbAKYFHJB1artFDDz3k9XaILckWMeHi4Ycf1uGHHx4lmSupu1NPH5VBAAEEEMhboBD9fjVU87bCu+++W4MGDar6Jucbb7yxlLi50UZ+/vlKv5/3rxL3S1GAyfEUMfMoiknyPJS5hyMC3o+b3n//fQ0dOlQm6cL26Nixo2677TYdeuj6KSTbIht2PeOmhtFz4+IIsH5UnFjT0vAFvB8P1QqRmS8yYyWzo1f0MG+/Nm+5Puyww2oV4eXPGQ95GTYqjQACCGQtEGS/bxIrzYu4zItH4x5mHHDOOeeU5lTM174f9Pu+R5D6RwRYT/LscWA9ybOAUV1nBPz8xIozfE5WhAlzJ8NCpRCoS2CxpD3KVz777LPq2rVrXQW5fFEREy4WLVqkL37xi9GwPC+pi8txom4IIIAAApkLFKLfr1Q0i+dmkdy83Xn58uXNkI877jhNmzZN22yzTeYByOoG9PtZyVJuxgJMjmcMnFXxTJJnJUu5jgl4P25atWpVKaF05syZqdAecMABMm9F3HXXXVMpr1GFMG5qlDz3LZAA60cFCjZNDV7A+/FQrQi9/PLLOvHEEzV//vwNTjVvtDZzRVtuuWWtIrz8OeMhL8NGpRFAAIGsBYLt9//+97+XEiyr7X5eDXXYsGG64IIL9JnPfCZr81zKp9/PhZmbZC/AelL2xpncgfWkTFgpNHABEi7CCzAT5uHFlBYVV+BVSduXm79ixQrtuOOOwWkUMeHir3/9qzp06BCN5UpJOwQXXBqEAAIIIJBEoBD9fhSkVrJF586dNWPGjMokxSSmTpxLv+9EGKhEMgEmx5N5OXc2k+TOhYQKpS/g/bjJJJqedNJJmjdvXmo65kMHo0ePVps2bVIrM++CGDflLc79CijA+lEBg06TgxXwfjxUKzI333xzKUG18vjpT3+qb3/727Uu9/bnjIe8DR0VRwABBLIUCK7fX7t2re69997SPMbSpUsT2W211Va68sorS/Mqn/rUpxJd69rJ9PuuRYT61CHAelIdaC5dwnqSS9GgLj4IkHDhQ5SS1ZEJ82RenI2AywKrJa3fB9G8/bB9+/Yu17euuhUx4WL16tXaYostol5rJIUX3LqeCC5CAAEECitQiH6/HN1ayRZmwnzy5Mnq1auXNtrI7z9b6fcL+zvta8OZHPc1chX1ZpI8kEDSjJYEvB83LViwQMcee6xWrjTvX9jwMOOgoUOH6uSTT9Z2222njTfeWGZO6NFHHy19EOGpp56q6mKSVc2HFbp08XcDTcZN/NIjkLkA60eZE3MDBHIT8H481JrUW2+9pTPOOKO0K2r06N69u+68807tsEO4769iPJTb7xA3QgABBHwSCKrfN58PmTBhgn7wgx9YxeC8887TuHHj1LZtW6tyGnkx/X4j9bl3CgKsJ6WA6EIRrCe5EAXq4IuA359c8UU533oyYZ6vN3dDIEuB9yVtUr7B+++/r002Wf9/s7xvrmUXMeHigw8+0Cc/+cmo8weSNvhGrkHgZlkIbNAfZ3EDykQgIAH+Jvk4mIXo901D//3vf+uuu+7SkCFDtGaNyTnc8Agp2cK0jH4/oH+twm8Kk+OBxZhJ8sACSnOiAt6Pm2bPnq2ePXs2i2q3bt00bdq0FpMm3njjDV100UWaPn161Sdi6tSpGjhwoLdPC+Mmb0NHxf0RYP3In1hRUwRqCXg/HmqtgQ8//LCOO+64ZvNGI0eO1KhRo/SJT3yilo+3P2c85G3oklSc9aMkWpxbdAHWjz5+AoLp983LuCZOnKjzzz+/6rN9wQUX6Oyzz1anTp1KP1+2bJkmTZqka665pur5V1xxRWmexNfdPun3i/5PnNftZz3J6/A1rzzrSYEFlOZkJsDgNDPahhXMhHnD6LkxAqkL/FvS+n+nzYcTfX/DczWhIiZcmIkE84bKyGH+7d7gG6k/TRSYtwAT5nmLcz+fBfib5OPoFaLfN9tEmw8CDhs2rGqyRceOHTVlyhQdffTRwYx76Pd9/uepUHVncjzQcDNJHmhgaZb34yYzF/K3v/1Nzz//vBYuXKj58+fLvNXwhhtukNmporXj2WefVe/evbVkyZJmp5mE1quuukqf/vSnvXxKGDd5GTYq7ZcA60d+xYvaItCagPfjoZYaZ14+Znb7qvxgZbt27fSLX/xCJkE15IPxUMjRXd821o8KEWYamZIA60eBrR8tXbq0tLO5mQupPMaMGVMaA1QmT5h1JTPXYX5WeZg1pZkzZ+rLX/5ySo9cvsXQ7+frzd1SE2A9KTVKtwpiPcmteFAbNwUYnLoZF5taMWFuo8e1CLglEOyEeZSZhIuSBgkXbv3upVEbJszTUKSMogjwN0lgE+YtPbhmUtwslptJ82o7W+y1116lZIuDDjooqGefCfOgwhlqY5gcDzWyTe3upFomAAAgAElEQVRikjzwABezeYWYL2kptK3Noxx11FG68847tfXWW3v5ZDBu8jJsVNovAdaP/IoXtUWgNYFgx0Mvv/yyTjzxxFJCavQwL+cwu3x95jOfCfrJYDwUdHjLjWP9qBBhppEpCbB+FND6kenjzBqR2ZGi8jAJlXfcccf6nS0qf75y5Ur17dtXDz30ULNrL7nkktK6k487YNHvp/QvBcXkKcB6Up7aDbgX60kNQOeWXgkwOPUqXLEqy4R5LCZOQsALgWC2hmxNu4gJF2wN6cXvn20lmTC3FeT6IgnwN8nH0Q6633/vvfd09dVXl3a2qHYcc8wxmjx5sszbiEI76PdDi2hw7WFyPLiQVm8Qk+QFCXRxmhn0uClOGM0HCS699NJmp/qecMG4KU70OQcBKwHWj6z4uBgBpwSCHQ/9z//8j77zne80w/b5w5RJnhzGQ0m0vD2X9SNvQ0fFGyDA+lFA60erVq1S//79SztSVB61+nmTmDBu3DiNHDmy2bXdu3cvvXxihx12aMAjandL+n07P67OXYD1pNzJG3ND1pMa485d/RBgcOpHnJLUkgnzJFqci4DbAqsltStX0fwB2r59e7drXEftiphwsXr1am2xxRZRrTWSwgtuHc9DQJd43R8HFAea4oBAK3+Ql2vH3yQfSwTb77e23bNp+JAhQ0pvH9pqq60ceGLTrwL9fvqmlJiaAJPjqVH6URCT5H7EiVrGEgh23BSr9VJp7BRiwgXjprhPAOchULeA1/NVG23UbPqA+YS6HwUuDEAgyPHQ+++/r6FDh5befl15zJo1Sz169AggdK03gfFQ8CE2DfS6Py5EhGhkbgKsH8WmDqLff+mll9S7d28tWLCgWcPN7hYnn3xyqyAmqaJPnz7NzjG7p99zzz3abbfdYoO6ciL9viuRoB4xBFhPioEU0imsJ4UUTdqSpgCTkWlqulGW13+gM2HuxkNELZwReFXS9uXarFixQjvuuKMzlUurIkVMuPjrX/+qDh06RAlXSvLvlQtpPQRhluN1fxxmSGhVIwRiTJabavE3ycfBCbLfN8kWZpHcfChwzRqTX/ifo127drr44otL20dvuummjXhEc7kn/X4uzNwkuQCT48nNgriCSfIgwkgjPB83mTHRwoUL9cYbb+iPf/yj/vGPf6z//+eff7769u1bM8ahJlwwbqoZek5AwFbA6/kq1o9sw8/1gQkEOY/06quvlj5s+cgjj2wQLp8/SJn0uWM8lFTMy/O97o+9FKfSTgqwfpQoLEH0+0uXLlWvXr1KcyCVh03ChSnr0UcfVbdu3RKhunAy/b4LUaAOMQRYT4qBFOIprCeFGFXaZCvAh5tsBd273us/0Jkwd++BokYNFVgsaY9yDZ599ll17dq1oRXK4uZFTLhYtGiRvvjFL0Y5n5fUJQtfymyYgNf9ccPUuHFQAjEny02b+Zvk48gH1++bLZ7vvvtuDRo0qGqyhUnEOPXUU9WmTZugnv3KxtDvBx1eXxvH5LivkUup3kySpwRJMY0U8HrctHz5cp100kmaN29eM8Nzzz1XEyZM0Kc+9akWfU3CxllnnaXp06c3O6d///667rrrtNlmmzUyPnXfm3FT3XRciEBcAa/nq1g/ihtmziuIgNfjoZZi9Nhjj+nrX/96s3mkU045RZMnT5Z5eUfoB+Oh0CNcap/X/XEhIkQjMxdg/SgxcRD9fmsJF7fddlvNF1C0tMPFrrvuqpkzZ1Z+/iIxciMuoN9vhDr3TCjAelJCsNBOZz0ptIjSHlsBPtxkK+je9V7/gc6EuXsPFDVqqIB5hc+h5Ro89NBDOuywwxpaoSxuXsSEi4cffliHH354lHOupO5Z+FJmwwS87o8bpsaNgxFo6Q/vW265Rf369atsJ3+TfCwSXL8/d+7cUkKF+VBh5XHFFVeUdrYIPdnCtJt+P5h/2kJpCJPjoUTSsh1MklsCcnmjBbweN7WWMNG5c2fNmDGj1Q8J/P73v9fxxx9fdYw1fvx4XXLJJY2OT933Z9xUNx0XIhBXwOv5KtaP4oaZ8woi4PV4qKUYTZs2rfTijspj1KhRMv9V+XcguHAzHgoupNUa5HV/XIgI0chMBVg/qos3iH7/pZdeUu/evbVgwYJmCGYuw+zm+YlPfKIqkHnB17hx4zRy5MhmP993331Lcym77LJLXbiNvIh+v5H63DuGAOtJMZCKcArrSUWIMm2MK8CHm+JK+XOe13+gM2Huz4NGTXMRmCGpV/lOt99+u8xbfEI7iphwYd5C2bdv32go75HUO7TYFrw9XvfHBY8dzbcUaG2y/PTTT6+2MMrfJB+bB9XvL1u2TH369JF5M2HlMWTIkNKbm9u2bWv5tPlxOf2+H3EqSC2ZHC9IoOM2k0nyuFKc56CA9+Mms9PXhRdeWJW2Z8+epTc477jjjs1+/tprr2ngwIGaNWtWs59tv/32+tnPfqb999/fwZDFqxLjpnhOnIWAhYDX81WsH1lEnktDFPB+PFQZlP/93/8tvZzjhhtuaBYv8yHKXr3WL5eFGM/1bWI8FHR4y43zuj8uRIRoZGYCrB/VTRtEv79q1SqZnTnNbhSVxwEHHFDaMX3nnXeuirRy5crS5yvMS0orD/NSiptuuklbbLFF3cCNupB+v1Hy3DeGAOtJMZCKdArrSUWKNm1tTYAPN4X3fHj9BzoT5uE9kLTISuCHkr5XLsFk9I8YMcKqQBcvLmLCxdixYyvfvnClpO+7GB/qVLeA1/1x3a3mwsIL1JosN0CM91p8TILp99977z0NHz5cV111Vaq/E48++qi6deuWapl5FEa/n4cy94ghwOR4DKQinsIkeRGjHkSbvR83LV68WCeccIKWLFlSNSD77bdf6S3O3bt3LyWpvvPOO3rkkUc0evRoPfXUU1WvOe200zRp0iSvk1oZNwXx+0kj3Bbwer6K+QS3Hy5ql7uA9+OhSrG33nqr9NKx+++/f4MftWvXTnPmzNGBBx6YO3Ijbsh4qBHqud/T6/44dy1uGIwA60dWoQyi3ze7VJgXUJgEy2pHSy/rWrt2bWm9aejQoVWvMz+74IILvNwJi37f6veCi7MTYD0pO1uvS2Y9yevwUfmUBEi4SAnSoWK8/gOdCXOHniSq4oLAEEmTyxUxC+dm8BLaUcSEC/OG91tvvTUayrMkNX9tU2jBLlZ7vO6PixUqWpuWQJzJcnMvxnstigfT7//2t78tbQtt3jiU5uFrwgX9fppPAWXVKcDkeJ1wRbmMSfKiRDqodno/bjIfFjAJFePHj08lMB07dtSdd97pZXJqFIBxUyqPA4Ug0JqA1/NVzCfwcCOwgYD346HKeC5durS0i8XChQs3+NG+++4rs8PFLrvsUohHgPFQIcLsdX9ciAjRyNQFWD+yJg2m32+pvy8LnXjiibrkkkvUuXNnbbzxxjK7qZuXS5hEjWrHXnvtpXvuuUe77babNXIjCqDfb4Q696whwHoSj0irAqwn8YAUXYCEi/CeAK//QGfCPLwHkhZZCRwhaU65BPP2nscff9yqQBcvLmLCxUEHHaQnnngiGo4jJT3oYnyoU90CXvfHdbeaCwsrEHey3AAx3mvxMQmi3ze7W1x88cWaOHFi6r8PviZc0O+n/ihQYDIBJseTeRX2bCbJCxt6XxsexLjpxRdfLL3Fef78+dZxuOKKK0pviGzTpo11WY0sgHFTI/W5d0EEvJ6vYj6hIE8pzYwrEMR4KNrYxx57TF/5yleatf+oo44qJZZuvfXWcW28Po/xkNfhi1t5r/vjuI3kPATKAqwfpfIsBNPvm10ubrrpJg0YMCAVmGuvvVbnnnuul7tbGAD6/VQeAwpJT4D1pPQsgy6J9aSgw0vjagiQcBHeI+L1H+hMmIf3QNIiK4EOkv5SLmHzzTfXmjVrrAp08eIiJlyYLbDffvvtaDg+J2mFi/GhTnULeN0f191qLiykQJLJcgPEeK/FxySIfn/x4sU64YQTtGTJktR/H3xNuKDfT/1RoMD4AkyOx7fiTKm0o2K/fv2qWZhvhrfdIlH3WSCIcZMJwNy5c3Xqqadq+fLldcdjyJAhmjBhgtq2bVt3Ga5cyLjJlUhQj4AFvJ6vYj4h4CeTptUjEMx4qNz42bNnq2fPns0s+vfvr+uuu06bbbZZPU7eXcN4yLuQ1VNhr/vjehrMNcUVYP0otdgH1e+/8847pR0/bXf9DGE+hH4/td8RCrIXYD3J3rBQJbCeVKhw09iIAAkX4T0OXv+BzoR5eA8kLbIWeF3SNuVSzIcXd999d+tCXSqgaAkXL7zwQmkLzMjxhqRtXYoJdUlFwOv+OBUBCimEQNLJcoPCeK/VR8P7ft+8cbBPnz6ZPP8+JlzQ72fyKFBoPAEmx+M5cVaFAJPkPBIeCXg/bipbm91MBw8erIULFybiN4vy5513noYOHRpEsgXjpkTh52QE6hXwer6K+YR6w851AQsEMx4yMWppTmngwIG65pprtOmmmwYcyo+bxngo+BCXG+h1f1yYKNFQawHWj6wJKwsIqt83nxG54YYbNHr06LpeOjps2DCZ/3x++QT9fuq/IxRYvwDrSfXbFfpK1pMKHf7CNp6Ei/BC7/Uf6EyYh/dA0iJrgV9KOqpcyu23365TTjnFulCXCihawsX06dPVt2/faAh+Jelol2JCXVIR8Lo/TkWAQoIXqGey3KAw3mv10fC63//www81cuRIXX755Zk8/z4mXNDvZ/IoUGhtASbHaxtxRisCTJLzeHgi4PW4qdL4jTfe0FVXXVX6sEGc3U0POeQQXXrppfra176mjTfe2JOQtV5Nxk1BhJFGuC/g9XwV8wnuP2DUMHeBoMZDZj7JfHCy8hg1apTMf1X+DcgdPOsbMh7KWtiZ8r3uj51RpCJOC7B+lEl4gur3jdBHH32kp59+WmPHjtV9990XC22//fYr7YwRwnwI/X6skHNS9gKsJ2VvHPQdWE8KOrw0rooACRfhPRZe/4HOhHl4DyQtshYYI2lEuZRBgwZpypQp1oW6VEDREi7MWyunTp0aDcFYSSNdigl1SUXA6/44FQEKCVqg3slyg8J4r9VHw+t+f9WqVerfv79mzpyZyfPvY8IF/X4mjwKFti7A5DhPSCoCTJKnwkgh2Qp4PW5qieb111/XQw89pJ///OdaunRp6YMH5thqq61kPlTQrVs3fetb3yrtnNmmTZtshXMunXFTzuDcrqgCXs9XMZ9Q1MeWdrciENR4aMyYMaWE0srjsssuK73gowgH46EiRLnURq/748JEiYbWLcD6Ud10tS4Mqt+PNtYkXqxYsUIPPPCAHnnkkdJciJkTqZwPOfroo7XPPvsEMx9Cv1/rkefnOQiwnpQDchFuwXpSEaJMG8sCJFyE9yx4/Qc6E+bhPZC0yFrg65IeKJfSpUsXPffcc9aFUkDjBPbcc08tXrw4WoFvSPpF42rEnTMS8Lo/zsiEYgMRsJksNwSM91p9EOj3A/k9KTeDfj+wgLrfHCbH3Y+RVzVkktyrcBWxsoybAos646bAAkpzXBXwer6K+QRXHyvq1UABxkMNxM/i1oyHslB1skyv+2MnRamUMwKsH2UaCvr9THnzL5x+P39z7riBAOtJPBCpCrCelConhTksQMKFw8Gps2ob/IHevXv3OotpzGUmW7ni4BltTCi4qzsCm0taE63Oyy+/rE6dOrlTQ2oSW2DZsmXaeeedK89vJ+nt2IVwoi8CTJj7EinqmUjAdrLc3IwPSLRKTr+f6Il0+2T6fbfjE2DtmBwPMKguNIlJcheiQB1aEGDcFNCjwbgpoGDSFNcFWD9yPULUD4FkAoyHknk5fTbjIafDk3blWD9KW5TynBBg/SjzMNDvZ06c3w3o9/Oz5k5VBVhP4sHIRID1pExYKdQxAT7M7lhAUqjOBn+gp1Beo4vgGW10BLi/CwImE+nQckWmTZumAQMGuFAv6pBQ4MYbb9TAgQOjV82V5FdmXMI2F/h0JswLHPxQm57GZLmxIeGi5hNCv1+TyI8T6Pf9iFMgtWRyPJBAutoMJsldjQz1Wvf3NOOmQB4Dxk2BBJJm+CDA+pEPUaKOCCQTYDyUzMvZsxkPORuaLCrG+lEWqpTZUAHWj3Ljp9/PjTrbG9HvZ+tL6a0KsJ7EA5KpAOtJmfJSuAMCfJjdgSCkXIV3JG2WcpmNKu5fkto26ubcFwGHBIZJGleuT48ePTRr1iyHqkdV4gr07NlTs2fPjp4+XNL4uNdznlcCTJh7FS4qW0sgrclycx8SLmppi36/JpEfJ9Dv+xGnAGrJ5HgAQfShCUyS+xClQtbx/7H3LuB2jmf+/3dIq6G0aM1QfwlG01TbVA1mEkoPTjVxqkMIqpjGuQ1T45SoxOnS0TQmJQj/IkGKiUSVxLkidcpoqqgqIzojRcuIxqFFfnneZG97r6y91vO+633f5/RZ17UvkfUc7vtzPzvPvb73vvdL3hRJ2MmbIgkkboRAgPpRCFHCRgjkI0A+lI+Xt6PJh7wNTRWGUT+qgiprOiNA/ahW9Nz7teKubjPu/erYsnJLAtSTOCC1EKCeVAtmNnFEgIYLR+Ar3PZWSbtUuH6dSxtfvlbnhuwFAU8JfF7Soz1te+2117TWWmt5ai5mNSOwePFifeQjH2l8awtJv4RYlAQQzKMMa5pOlSmWG4I0XLQ9R9z7bRH5P4B73/8YRWIh4ngkgQzFDUTyUCKVlJ3kTRGEm7wpgiDiQkgEfiZp15AMbmEr9aNIAokbHRMgH+oYofsFyIfcx6BmC6gf1Qyc7aojQP2oOrZ9rMy9Xzvy8jfk3i+fKStaEaCeZIWJQWURoJ5UFknW8Y0ADRe+RaRze06WdG7PZY477jjtvffena9c4Qr/+Z//qf/4j/9o3OEUSedVuC1LQyAkAo9L+nSXwZdffrkOO+ywkOxP3tYrrrhChx9+eE8OT0jaPHkw8QJAMI83tkl5VrZYbuDRcGF1hLj3rTD5O4h739/YRGQZ4nhEwQzJFUTykKKVjK3kTYGHmrwp8ABifmgEqB+FFjHshYAdAfIhO07ejiIf8jY0VRlG/agqsqxbKwHqR7Xi7rkZ974z9OVszL1fDkdWyUWAelIuXAwuiwD1pLJIso5PBGi48Cka5dhifuX9w5I+2XO5Aw88UBMmTNB6661Xzi4lrfLSSy9p9OjRuuaaaxpX/K2krSQtLmkrloFA6ATGSRrT5cSOO+6oOXPmhO5TUvbvtNNOuv3223v6PF7S2KQgpOUsgnla8Y7S2yrEcgOKhgur48K9b4XJ30Hc+/7GJhLLEMcjCWSobiCShxq5aO0mbwo8tORNgQcQ80MjQP0otIhhLwTsCJAP2XHydhT5kLehqcow6kdVkWXd2ghQP6oNdbONuPed4u98c+79zhmyQi4C1JNy4WJw2QSoJ5VNlPVcE6DhwnUEqtl/W0n3NS696qqr6tvf/nb2tdFGG1Wzs+Wqzz//vCZOnJh9vfvuu81mbSdpruVyDINACgQ+I+mxno4+8cQTGjx4cAq+B+/jk08+qU9/uvsBJV3+fFbSr4N3Dgf6IoBgztkImkBVYrmBQsOF1dHg3rfC5Ocg7n0/4xKRVYjjEQUzZFcQyUOOXnS2kzcFHFLypoCDh+khE6B+FHL0sB0CzQmQDwV8MsiHAg5ecdOpHxVnx0wPCFA/ch4E7n3nIShuAPd+cXbMLESAelIhbEwqmwD1pLKJsp5LAjRcuKRf7d4jJV0mqX+zbXbffXftueee2dfaa69drSUrVn/11Vd10003ZV+zZs3qa883Jf2LpGm1GMUmEAiLwD2Stu8y+bvf/a7OP//8sDxI1NqTTjpJ3//+93t6f6+kHRLFkYrbCOapRDpCP6sUyw0uGi6sDw33vjUqvwZy7/sVj8isQRyPLKChu4NIHnoEo7KfvCnQcJI3BRo4zI6BAPWjGKKIDxDoTYB8KNATQT4UaOA6M5v6UWf8mO2QAPUjh/C5972B34kh3Pud0GNuTgLUk3ICY3i1BKgnVcuX1esjQMNFfaxd7PQpSRe3+6HeL37xi9p66627vwYMGFCKrQsXLtRDDz3U/fXzn/+83bpGDDxK0m/aDeR9CCRK4DBJl3f5bpqlXnzxRX3gAx9IFEcYbv/1r3/V3/7t38o0nfV4HS7pijA8wMqCBBDMC4JjmlsCVYvlxjsaLqxjzL1vjcqfgdz7/sQiQksQxyMMagwuIZLHEMUofCBvCjCM5E0BBg2TYyNA/Si2iOJP6gTIhwI8AeRDAQatHJOpH5XDkVVqJkD9qGbgrbfj3vcqHHbGcO/bcWJUKQSoJ5WCkUXKJkA9qWyirOeCAA0XLqjXv+doScdLGmiz9Uc+8hENHDhQpvHCfG244YZaffXVs6811lgj+695vfHGG9nXkiVLsv/+z//8j0yThfl67rnn9Nprr9lsZ8Y8J+lCSRNsJzAOAgkTeEnSx7v8/+EPf6hvf/vbCePw3/WJEyfqO9/5Tk9DX5a0nv+WY2GHBBDMOwTI9PoJ1CGWG69ouMgVW+79XLjcD+bedx+DSC1AHI80sLG4hUgeSySD94O8KbAQkjcFFjDMjZkA9aOYo4tvqREgHwos4uRDgQWsPHOpH5XHkpVqIkD9qCbQ+bbh3s/Hy/lo7n3nIUjFAOpJqUQ6UD+pJwUaOMzuJkDDRVqH4UhJx0ra3BO3H5c0SdJkT+zBDAiEQGCcpDFdhm6yySZ65plnQrA7WRs33XRTPfvssz39Hy9pbLJA0nEcwTydWEfhaV1iuYFFw0WuI8O9nwuX+8Hc++5jEKEFiOMRBjVGlxDJY4xqcD6RNwUWMvKmwAKGuSkQoH6UQpTxMXYC5EOBRZh8KLCAlWcu9aPyWLJSDQSoH9UAudgW3PvFuDmbxb3vDH1KG1NPSinaAftKPSng4GG6aLhI8xB8QdIekvaU9LmaESyQNHPF13/VvDfbQSAGAn8n6QXz86pdzkyaNEnHHHNMDL5F58OPfvQjHXus6XPrfhkRdQNJf4jOWRxqJIBgzpkIhkCdYrmBQsNFrqPBvZ8Ll9vB3Ptu+Ue6O+J4pIGN1S1E8lgjG4xf5E3BhEoibwooWJiaIgHqRylGHZ9jIUA+FFAkyYcCClb5plI/Kp8pK1ZEgPpRRWDLWZZ7vxyOtazCvV8L5tQ3oZ6U+gkIzH/qSYEFDHO7CdBwwWEYKGkrSVuv+PoHSauXhOUNSY9IeljSQ5IelLSwpLVZBgIpE5gg6TtdADbaaCM999xzzX6ANWVGzn1funSpBg4cqOeff76nLT+UNNq5cRhQBwEE8zoos0fHBOoWy43BNFzkDhv3fm5k9U/g3q+feQI7Io4nEOQYXUQkjzGqQflE3hRAuMibAggSJkLgfQLUjzgNEAiPAPlQADEjHwogSNWaSP2oWr6sXhIB6kclgax2Ge79avmWsjr3fikYWaQ1AepJnJAgCVBPCjJsyRtNw0XyR6ApgL+VNECSEdOnN4z4SY+GDNNQsV/D+/tLem5FY8WL4IUABCohsKEk81P83f+Gjx8/Xqeffnolm7FoMQJnnXWWxowZ03OyEVA3kvQ/xVZkVmAEEMwDC1iK5roQyw1nGi5ynzbu/dzI6p/AvV8/88h3RByPPMCxu4dIHnuEvfaPvMnr8Cw3jrwpgCBhIgRaE6B+xAmBgN8EyIf8jg/5UADxqcFE6kc1QGaLzghQP+qMX42zufdrhF10K3SQouSYZ0mAepIlKIb5SYB6kp9xwaq+CdBwweloR6DXB/6eP+C9YmK799utz/sQgEAxAudIOqVrar9+/fT0009nT1Tg5Z6AeeLIZpttpnfeeaenMef1jJl7K7GgYgII5hUDZvnOCLgSy43VNFwUih33fiFs9Uzi3q+Hc0K7II4nFOyYXUUkjzm63vtG3uRxiMibPA4OpkGgGIF29aF27xfblVkQgEA7AuRD7Qg5fJ98yCF8f7amfuRPLLCkCQHqR8EdC+59j0PGve9xcOIwjXpSHHFM3gvqSckfgaAA0HARVLicGNtOEG/3vhOj2RQCCRD4sKRnJX28y9eRI0dq6tSpCbjuv4sHHXSQpk2b1tPQlyVtIunP/luPhSURQDAvCSTLlE/ApVhuvKHholBMufcLYatnEvd+PZwT2QVxPJFAp+ImInkqkfbOT/Im70LyvkHkTR4HB9MgUIxAu/pQu/eL7cosCECgHQHyoXaEHL5PPuQQvj9bUz/yJxZY0kCA+lGQR4J73+Owce97HJzwTaOeFH4M8aAHAepJHIdQCNBwEUqk3NnZThBv9747y9kZAvETOHpZw8WPerr5k5/8RPvuu2/8nnvs4fXXX6/99tuv0cJjJF3ksdmYVj4BBPPymbJiCQRci+XGBRouCgeSe78wuuomcu9XxzbBlRHHEwx6Ci4jkqcQZS99JG/yMCzkTR4GBZMg0DmBdvWhdu93bgErQAACfREgH/LwbJAPeRgUNyZRP3LDnV3bEKB+FPQR4d73MHzc+x4GJR6TqCfFE0s86UGAehLHIQQCNFyEECW3NrYTxNu979Z6dodA/ATukbR9l5sbbbSRHnvsMa211lrxe+6hh4sXL9ZnP/tZPf/88z2tu1fSDh6ai0nVEkAwr5Yvqxcg4INYbsym4aJA8N6fwr3fEb5yJ3Pvl8sz8dUQxxM/ALG7j0gee4S99Y+8yaPQkDd5FAxMgUC5BNrVh9q9X641rAYBCDQSIB/y6EyQD3kUDPemUD9yHwMsaCBA/SiKI8G971EYufc9CkZ8plBPii+meNSDAPUkjoPvBGi48D1C7u1rJ4i3e9+9B1gAgbgJ/KOkX/R08Rvf+IZ+/OMfx+21p94deuihuvLKKxut+ydJD3hqMmZVRwDBvDq2rFyAgC9iuTGdhosCAXx/Cvd+R/jKncy9Xy7PhFdDHE84+Cm5jkieUrS98ZW8yZtQSORNHgUDUyBQLoF29RUQdM4AACAASURBVKF275drDatBAAKNBMiHPDoT5EMeBcO9KdSP3McAC3oQoH4UzXHg3vcolNz7HgUjLlOoJ8UVT7zpgwD1JI6GzwRouPA5On7Y1k4Qb/e+H15gBQTiJjBO0pieLl5yySX61re+FbfXnnl36aWXatSoUY1WjZc01jNTMaceAgjm9XBmFwsCPonlxlwaLiyC1noI937HCDtfgHu/c4askBFwIo4/9dRT2n///bVgwYJeYRg8eLDMY84333zzjsLz6quv6vDDD9eMGTN6rWNy5QkTJqh///4drV/H5Pvvv1/bbrtt91bjxo3TmDG9PnLVYUZ0eyCSRxfSEBwib/IgSuRNHgQBEyBQHYF29aF271dnGStDAAJdBMiHPDgL5EMeBMEvE6gf+RWPpK2hfhRd+Ln3PQgp974HQYjTBOpJnsaVelI1gaGeVA1XVu2cQAgNF42CbOdes0InBBrPDPHphGb5c0P4ni7fa1Y0BOZKGtYTxYMPPqitt94aOjUQeOihh7TNNts07nS/pPd/SqsGO9jCKwII5l6FI11jfBPLTSRouCjlPHLvl4Kx2CLc+8W4MWslAk7EcWNFXw0X5r0pU6ZkzRKdvMz3yJ577qlFixb1WsaXhouXX35Z11xzjQ455BCtvfbaTV1FIO/kBLSei0heHVtW7pMAeZPDw0He5BB+OltTn/Ar1tSP/IpHozXUj/yOT5XWkQ9VSbfN2uRDDuH7uzX1I39jk5Rl1I+iDTf3vsPQcu87hB/31tSTHMWXepIj8Cu2pZ7klj+7NycQgriGYO7X6UUw9yseCOZ+x6NO6z4v6b/Mz7F2bWp+M+28efO01lpr1WlHcnstXrxYQ4cO1eOPP97Td3N3fUHSL5MDgsNdBBDMOQvOCfgolhsoNFyUcjS490vBmH8R7v38zJjRlIAzcdxY06rhwjzqfNKkSVpjjTUKhW7p0qXZUyxOPPHElea7brh4++23deONN8o8rWLgwIGaNm2a1l133aZ+0nBRKPzWkxDJrVExsBwC5E3lcMy9CnlTbmRMKEaA+lExblXNon5UFdly1g2hJlyOp6zSSIB8yNGZIB9yBN7/bakf+R+j6C2kfhR1iLn3HYWXe98R+Pi3pZ7kIMbUkxxA72NL6kn+xAJLlhMIQVxDMPfotJofnuj5avIDcx5Zm6QpIXxPJxmYmpz+lqRLeu61++67a+bMmTVtn+Y2e+yxh2bNmtXo/ChJl6ZJBK9XEEAw5yg4JeCrWJ59APmbldIV8pdip4V7vxi3jmZx73eEj8nLCTgVx40BrRouBg8erOuvv16mebvI69VXX82ekDFjxoyVprtsuHjrrbd08skna+LEiZldO++8Mw0XRQJc4hxE8hJhspQNAfImG0oljyFvKhkoy/VFgPqRR2eD+pFHwWhuCvqL9yGq1EDyoUrxNl+cfMgB9DC2pH4URpyitZL6UbSh7ekY976DMHPvO4Ae/5bUk/r3rz3K1JNqR952Q+pJbRExoEYCIYhrCOY1Hoh2WyGYtyPk/P0QvqedQ4rcgP+QdGxPH4888khdfPHFkbvtxr2jjjpKkydPbtx8kqTj3FjErh4RQDD3KBipmeKzWG5iQcNFqSeSe79UnK0X496vEXa8WzkXxw3aVg0X5v0pU6ZkTRNFXuaR6XvuuacWLVq00nSXDRdvvvmmRo8erUsuWd6fTsNFkeiWPweRvHymrNiSAHlTjQeEvKlG2GxF/cijM0D9yKNgNDeF+pH3IarcQPKhyhG/vwH5UI2ww9uK+lF4MYvGYupH0YTSxhHufRtKJY3h3i8JJMv0JEA9acIE9XfQcEE9yc9vROpJfsYlRatCENf4wOnwZDb+QFw7wbzxfYemJ7E1P7CYRJiLOHmb+RminhNPPfVUnX322UXWYk4fBE477TSdc845je/OlrQL0CAgifyFY+CEgO9iuYFC/lL60eDeLx3pygty79cAOf4tvBDHDebGhgvzVLzXX39dd999dxaFQw89VJMmTdIaa6yRKypGD5gwYYJOPPHEbN7222+vF154QU8//XT2/zRc5MKZzGBE8mRC7Yuj5E01RIK8qQbIbNGTAPqLw/NA/cghfIut0V8sIKU5hHyohriTD9UAOewtyF/Cjl+w1lM/CjZ0nRjOvd8JPcu53PuWoBiWhwD1pFGjsnoTDRd5jk38Y6knxR/jEDyk4SKEKDm0EcHcIXyLrRHMLSClOeRjku6V9Ome7o8fP16nn356mkRK9vqss87SmDFjGld9wvxc2bInjPyx5O1YLkwCCOZhxi1oq0MQyw1g8pfSjxn3fulIey/IvV8x4DSW90YcN7gbGy5MI8QnPvEJjR07NovGkCFDNH36dA0aNChXdF599dXsyRgzZszQmmuuqXHjxunHP/6xFixYkK1Dw0UunEkNRiRPKtyunSVvqjgC5E0VA2b5ZgTQXxyeC+pHDuFbbI3+YgEpzSHkQxXHnXyoYsBxLE/+Ekccg/KC+lFQ4SrTWO79Mmk2WYt7v2LAaS5PPYl6Upon39Jr6kmWoBhWGQEaLipDG8fCCOZ+xxHB3O/4OLbuM5LulLReTztouug8Kn18aH5J0lck/brzHVghEgII5pEEMhQ3QhHLDU/yl0pOFfd+JVgl7v2KwKa1rFfiuEHfrOFi5MiR2n///bVo0aIsOlOnTpX5uzyvhx56SHvuuWe2xi677JI1ex9zzDE0XOSBmPBYRPKEg1+/6+RNFTEnb6oILMu2I4D+0o5Qhe9TP6oQbglLo7+UADHeJciHKoot+VBFYONblvwlvph67RH1I6/DU4dx3PsVUeberwhs2stST+IXeKX9HWDpPfUkS1AMq4QADReVYI1nUQRzv2OJYO53fDywbjtJsyX172nLqaeeqrPPPtsD88IzoY/HQb4paedlDRf3hecRFldIAMG8Qrgs3ZtASGK5sZz8pbITzL1fMlru/ZKBprmcd+K4CUOzhoszzjhDxx9/vG644YYsUnmfRrF06dLsM0bXU+BMo/e+++6bNXHwhIs0D38RrxHJi1BjTkEC5E0FwfU1jbypZKAsl4cA+kseWiWPpX5UMtCSl0N/KRlofMuRD5UcU/KhkoHGvRz5S9zx9co76kdehcOlMdz7JdPn3i8ZKMsZAtSTqCfxnZCDAPWkHLAYWioBGi5KxRnfYgjmfscUwdzv+Hhi3Y6SbpH0gZ72HHnkkbr44os9MTEMM4466ihNnjy50di/StpN0u1heIGVNRJAMK8RdspbhSaWm1iRv1R6Yrn3S8LLvV8SyLSX8VIcNyFp1nAxYcKELNc94YQTsqgNGTJE06dP16BBg6yi+Mc//lEHH3ywbrvtNq255pq69dZb9bGPfaxww8U777yjBx98ULfccovmzp2rX/7yl3r99deztT//+c9r++231+67764ttthC/fr169NG0/gxduzYtj40Npjcf//92nbbbbvnjRs3rruZ5KWXXtJNN92km2++WfPmzdMrr7yiddZZR0OHDtXw4cOzp3yst16vBw223d8MeO+99/TEE09oxowZMvs//PDD2dpdPht7dtttN22zzTYtfe7arKcPXfH85Cc/qV/96leaOHGiZs6cma1vWH7ta1/TfvvtpwEDBjS7p63sL2sQInlZJFnHggB5kwUkmyHkTTaUGFMhAfSXCuG2W5r6UTtCbt9Hf3HLP5DdyYdKChT5UEkg01mG/CWdWDv1lPqRU/w+bs69X1JUuPdLAskyPQlQT6KelOs7gnrSclzUk3IdGwaXRICGi5JAxroMgrnfkUUw9zs+HllnPjzPbHzShfkBpauvvlprrbWWR6b6Z8rixYuzHx6bNWtWo3HmyRZ70GzhX8w8sQjB3JNAxGxGiGK5iQf5S+Wnknu/A8Tc+x3AY2oQ4rgxsq+GC/PD/qZhYNGiRZkvU6dO1ciRI60ia364f9ddd82aInbZZZfsc8af/vSn3A0XRiS+6667ZJ7KZxoO2r222267rKHiy1/+slZZZZWVhpfZcPGv//qvWVOKeVS8aVTo62WaL04//XSZJvf+/Xs9bLDPOaahxDwd5Kc//Wk7l7XVVlvpvPPO05e+9KWWzRHNGi4effRRHXPMMU3tP/TQQzVp0iStscYabW2oegAiedWEWb8HAfKmDo4DeVMH8JhaJgH0lzJp5lyL+lFOYDUPR3+pGXi425EPdRA78qEO4KU9lfwl7fjX4j31o1owh7gJ934HUePe7wAeU1sR8LbZwhhNPWnl0Nn8Ai/qSfV901NPqo81Oy0nQMMFJ6ElAQRzvw8Igrnf8fHMOvOYyBsk9fpVq5tvvrmuuOIKbb311p6Z64c5Dz30kA477DA9/vjjjQa9JGkfSff5YSlWeEgAwdzDoMRkUqhiefYB5G9W+ggSwmeS0I4P936BiHHvF4DGlGYEvBbHWwnkf/nLX3TEEUfohhvMxwapUTTuK9xLly7V2Wef3f0EiAsuuECjR4/Wb3/721wNF0uWLNE555yTfeV5mSdAmAaHb3/721pttdV6TS2r4cI0T7z77ru67LLLrE0788wz9W//9m8r2dRzAdNgct111+m4445r2cTRuKnx2TRoGM59PeGjseHiX/7lX/T9739fCxcubOrDjTfeqL333tvav6oHIpJXTZj1exAgbypwHMibCkBjSlUE0F+qImuxLvUjC0gOh6C/OIQf3tbkQwViRj5UABpTugiQv3AWKiVA/ahSvDEszr1fIIrc+wWgMcWGAPUk6knZOaGeZPPt0vcY6kmd8WN2PgIh/HATHzjzxbTU0QjmpeIsfTEE89KRxr7gZyRNl/TpRkcvueQSfetb34rd/1z+XXrppdkPmTV5PSFp/2UNF7/OtSCDUyNA/pJaxGv0N2Sx3GAif6ntsHDv50DNvZ8DFkNbEfBeHDfG9/UbiczTGCZMmKATTjgh83GbbbbRtddeq4033rhl1P/4xz9mT4S77bbbtP766+umm27KGrpb7dO44DvvvCPTqHHyySf3emvnnXfOnrKx7bbbZk/mM79F7Oc//7kuv/xy3Xdf795n89SHE088sVcDwp///Ge9/fbbeuutt7IGBXOHmtdXvvKV7GkVa6+9dvb/pmnBrN91R/VsVmi09bOf/awOP/xw7bTTTlpvvfX05ptvZk/jMJ+pZs+e3T3cNEWY5hUzrtnLNKoYvqaZwzwZpOvV6LNZ/9e//nU2dsaMGb3GNvO5a52+fBgyZIjMb1facccd9de//jWz3TxVxPAx/vj0QiT3KRrR20LelCPE5E05YDG0DgLoL3VQ7mMP6kcO4Vtsjf5iAYkhPQmQD+U4D+RDOWAxtKkk0PMvjT7ACwJlEaB+VBbJ6Nfh3s8RYu79HLAYmocA9STqSd3nhXpSnm+d5mOpJ3XOkBXsCNBwYccp2VEI5n6HHsHc7/h4at3HJE2VtHOjfd/4xjd04YUXZj9olPLL/BDX8ccfryuvvLIZBvMTVAdJ+mPKjPDdigAFfytMDMpLIHSx3PhL/pI36h2N595vg497v6PzxeTeBIIQx43JrRoh5s+fr+HDh2vRokWZdzZPPTA/2L/rrrtmjQB77bVX1gxhGhnyNFyYpzyYBvCuxoN11llH//7v/64DDzyw6RMiTBPF1KlTsyc8dM0xgvTVV1+tPfbYY6WzaZoWzFjTFGFepqlh2rRpWnfddZue476aFUxDyKmnniqzV+PL2GGeaHHxxRd3v2U+V5x//vlNffjVr36lESNG6Mknn8zGDxgwIHsCxde//nWtssoqK61vfgDjkUceyZ6G8eCDD3bPMX4MGzZspfHNfDBNNCaXGDx4cDDfv4jkwYQqBkPJm8ibYjjHKfqA/uIw6tSPHMK32Br9xQISQxoJkA+RD/FdUQ8B8pd6OCe3C/Wj5ELeqcPc+9z7nZ4h5hcnQD2JehL1pOLfP33OpJ5UAVSWXIkADRccipYEEMz9PiAI5n7Hx3Pr/mNZ08CxjTZutNFG2Q827bvvvp6bX415119/ffbbXp9//vlmG0ySdFw1O7NqhAQQzCMMqmuXYhDLDUPyFycniXu/CXbufSdnMdZNgxHHTQBaNUK89tprOuKII7InM5hXq4YB875pAjj77LOzpyOYl3lKhWlsMP/W2zZcmOaOQw45RHfccUe2hmlmME+fOOCAA5rdGd1nqNkTInbffXdddtllKz2poYyGi6OPPjprnlhjjTX6PMf//d//ndnd1RCxww47ZI0dG2ywQa85pmHkpJNOyhrezcs8GeSqq67KnrzR5J7sNdc0aJg9FixYkP39oYceqkmTJq1kV7OGC5sGGh+/SRHJfYxK1DaRN5E3RX3AI3QO/cVhUKkfOYRvsTX6iwUkhvRFgHyIfIjvjmoJkL9UyzfJ1akfJRn2spzm3ufeL+sssY4dAepJ1JOyk0I9ye4bJu8o6kl5iTE+LwEaLvISS2w8grnfAUcw9zs+AVj3LUmTzc++Nto6cuRInXXWWRo4cGAAbnRu4nPPPafTTz89+2GoJi8jfB4p6dLOd2KFhAggmCcU7DpcjUUsN6zIX+o4MU334N5fgYV739kZjHXjoMRxE4R2jRATJkzQCSeckMXLPBHh2muv1cYbb9w0fj2bJUzTwE033aStt946G9tun64FZ82a1eupFKNGjZKxoX///m3PzJIlS7IGD9Nk0fWaOXOmTONFz1enDRebbbaZpk+fri222KKlTX/5y19knoJh7DevIUOGZPMGDRrUa97jjz+eNbl3Pd3ixBNPzBpXVltttbY+m0YTs76ZY16G+80336wtt9yy19zGhouhQ4fqmmuuyZ6kEeILkTzEqAVtM3kTeVPQBzgx49FfHAac+pFD+BZbo79YQGJIKwLkQ+RDfIdUR4D8pTq2Sa5M/SjJsJftNPc+937ZZ4r1mhOgnrTil29RT5KoJ1X3zwT1pOrYsnKTH7L1EAofOB0GBcHcIXyLrRHMLSAxpB2Bz0syT24Y1jiwX79+OuOMM3Taaae1/S2r7Tbx9f2u38h75pln6p133mlm5v0rngTyS199wC5vCZC/eBua8AyLSSw39MlfnJ5B7v2zzxb3vtMzGNvmwYnjJgDtGiHmz5+v4cOHyzRTmFerpyLceeed2muvvfT6669rn3320ZQpU/SRj3wkm9duHzPm3XffzZ6Oce6552ZzzNMtZsyYkT3pwfZ1++23a6edduoefsopp2j8+PFaddVVu/+u04aLgw8+WD/60Y8y+9q9ejasmLFz587VsGG9P25dcsklOvJI09O9/DVnzhztuOOO7Zbuft80U+y6664Zd/MyTwQxjSo9X40NF+bJJRMnTtTqq69uvY9vAxHJfYtI9PaQN5E3RX/II3EQ/cVhIKkfOYRvsTX6iwUkhrQjQD5EPtTujPB+MQLkL8W4MasJAepHHIsSCXDvc++XeJxYqgkB6knUk1Y6FtSTqvu3gnpSdWxTX5knXKR+Atr4j2Du9wFBMPc7PoFZN27ZzzuNaWbzRhttpJNOOknHHHNMYC61Ntf8wNT555+v559/vq+B4yWNjcppnKmTAIJ5nbQj3is2sdyEivzFiwPLvb9yGLj3vTiaQRkRpDhuCLdrhHjttddkfjj/hhtuyAJy/PHHZ3lz49MXTLOEaWAyzQ3m9YMf/CB72kTXq90+Ztyrr74q08xwyy23ZNN22GGH7KlzG2ywgfVhWLhwoQ488EDNmzcvm7Pbbrvp6quv1tprr929RqcNF82aOPoy0Nh/0EEHdb/d2HDR+FuLPvvZz+ryyy/XJptsYu3zs88+q8MPP1yPPfZYNsdwP++88/TBD36we43GhgvTTG++mtzD1vv6MBCR3IcoJGcDeRN5U3KHPjCH0V8cBoz6kUP4Flujv1hAYogtAfIh8iHbs8I4OwLkL3acGNWGAPUjjkhFBLj3ufcrOlpJL0s9iXpS028A6knV/rtAPalavqmuTsNFqpG39BvB3BKUo2EI5o7Ax7vtP0o6T9L2zVw0PwBkftjq6KOP1gc+8IEgKfz1r3/VRRddpAsvvFDmh5T6eN0r6WRJDwTpJEb7QgDB3JdIBGxHjGK5CQf5izeHknt/eSi49705kkEZEqw4bijbNEL0/K06Q4cO1TXXXKMBAwb0CpJ5AsYhPR7/fPPNN2vLLbfsHmOzT2OzRJ4nSXRt1Ngg0szeThsuxo0blz2Jw+bVTiBvtNdmzXZjmnFrbLhobIhpt6bP7yOS+xydaG0jbyJvivZwR+AY+ovDIFI/cgjfYmv0FwtIDMlDgHyIfCjPeWFsawLkL5yQjglQP+oYIQu0JsC9z73P90h5BKgnSdkT1aknrXyoqCeV943W10rUk6pnnNoONFykFvGc/iKY5wRW83AE85qBp7Pd0ctc/Z6kjzdz2fymWPMbb7/5zW9q8ODBQVB58sknZZKoKVOmZL9Ft4/Xyyv8vigIpzDSdwII5r5HyHP7YhXLDXbyF+8OH/e+dyHBIM8JBC2OG7Y2jRDz58/X8OHDMxHcvGbOnKndd9+9V2jubPH4Z9t9bGxpdx4amymGDBmi6dOna9CgQd1TfWq4+NOf/qSRI0dq9uzZ7Vyzfn/nnXfOngyy7rrrds9pbLiYOnVqtm8sL0TyWCIZnB/kTcGFDIMTIID+4jDI1I8cwrfYGv3FAhJDihAgHypCjTkQ6E2A/IUT0REB6kcd4WNyPgLc+/l4MRoCjQSoJ60gQj2p+TdHu4YL6knl/KNCPakcjqyynAANF5yElgQQzP0+IAjmfscncOs+LOk0Sf/W6q7YcccdNWLECO2zzz5aa621vHJ58eLFuuGGG3Tdddfp9ttvb2WbETbNkz3OkfRnr5zAmJAJIJiHHD3HtscslmcfQP5mpY8gIXwmcXwqKt+ee79yxGwQCYHgxXETB5smh8anMIwePVrnnXeePvjBD2ahfLfh8c+TJ0/WqFGjeoXZZh+bMe3ODg0XUooNF+ZcIJK3++7g/YoIkDdVBJZlIVCQAPpLQXBlTKN+VAbF6tZAf6mOLSuLfIhDAIHOCJC/dMYv6dnUj5IOvyvnufddkWff0AlQT6Ke1PYM03DRFlFpA6gnlYYy+YVC+OEmPnA6PKYI5g7hW2yNYG4BiSGdEthQ0omSvt2uSc/8xtvddttNO+20kwYOHNjpvoXmP/fcc5ozZ45uueUWzZo1q90a5n6ZKOkCSf/TbjDvQyAnAfKXnMAYvpxA7GK58ZH8xevTzr3vdXgwzjGBKMRxw9C2yWHChAk64YQTMuxDhw7VNddcowEDBmT/3/Pxz5tttlnW6Py5z32uV4hs9rEZ0y7uoTdcNGuWaOezzfuxP+GiiwEiuc1pYExFBMibKgLLshDISQD9JSewModTPyqTZvlrob+Uz5QVVyJAPsShgEAxAuQvxbglP4v6UfJHwDUA7n3XEWD/kAhQT6KeZHVe8zZcUE+ywtrnIOpJnfFj9nICNFxwEloSQDD3+4AgmPsdn8is+ztJ5pGRR0r6eDvfNt98c2233XbZD2ZttdVW+tSnPtVuSqH3f/Ob3+jhhx/WvHnzdN999+nxxx+3WedlSZMlXbTMnz/YTGAMBAoQQDAvAC31KSmI5dkHEJ5wEcJR594PIUrYWCeBaMRxA822yWH+/PkaPnx41lxhXjNnzpRpsjYv8wQ502htXgcffLB+9KMfac011+wVE5t9Fi5cqAMPPDDL51ut1SrYr776amaDabo2rx122EFGpN5ggw26pzU2ZbQTpRubFcaNG6cxY8ZYnbl2AnmjvY3NLFabWAxKpeHCoEAktzgQDKmSAHlTlXRZGwLtCaC/tGdU2QjqR5WhLWVh9JdSMLKIHQHyITtOjIJAFwHyF85CbgLUj3IjY0J1BLj3q2PLynEQoJ5EPYl6ksffy9STPA5OIKbRcBFIoFyZiWDuirzdvgjmdpwYVTqBwyQdIml725U//OEP6zOf+UzWeLHppptmvxnX/ADUeuutp3XWWSf74az+/furX79+2ZLvvPOOzA9Fvf7663rllVf00ksv6YUXXpD5gaxnnnlGptHi17/+tf785z/bmmDG3SvpKklX5JnEWAgUJIBgXhBcqtNSEctNfMlfgjvl3PvBhQyDSyYQlThu2Ng0Qphxr732mo444ojs6RXmNXr0aJ133nladdVVM7H43HPPzf5+8uTJGjVq1ErYbfZp3KNZs0S7eDY2beyzzz6aMmWKPvKRj3RP9anh4q233tKJJ56oiy4y/d/KPgvdeuutGjZsWDtXc72fUsOFAYNInut4MLg6AuRN1bFlZQj0RQD9xeHZoH7kEL7F1ugvFpAYUgUB8qEqqLJmbATIX2KLaMX+UD+qGDDLd0KAe78TesyNkQD1JOpJKvMXeFFPquafCepJ1XBNZVUaLlKJdEE/EcwLgqtpGoJ5TaDZpi8Cn5G0n6SvS/q0p5iekHTjMvt+IunXntqIWXESQDCPM66VeJWSWG4Akr9UcozqWJR7vw7K7OEbgejEcQPYphGiKxATJkzQCSeckP1vVzOE+fPIkSN1zz33aPDgwbr++utlnnDX+LLZ59133+3VvGGaD2bMmKGvfOUr1mdh1qxZ2mOPPbrHn3LKKRo/fnzWGNL18qnhwtjUk6v5/wsuuCBraGlyR1pzaByYWsOF8R+RvPBxYWL5BMibymfKihDoiwD6i8OzQf3IIXyLrdFfLCAxpEoC5ENV0mXt0AmQv4QewRrtp36kEH6mrcYT4e1W3PvehgbDaiRAPYl6Unbcymy4oJ5U3Xcw9aTq2Ma+cgjJKR84HZ5CBHOH8C22RjC3gMSQugh8XtLXJO2U58kXFRlnnmQxR9LPJP2yoj1YFgLtCJC/tCPE+xmB1MRy4zP5SxSHn3s/ijDiRBsCUYrjxmebRoguNvPnz9fw4cO1aNGi7K/mzJmjVVZZRXvttVf2NLpDDz1UkyZN0hprrLESTtt9GhsmzNMyHm0ZcQAAIABJREFUTEOCeQJeu9fixYt13HHH6aqrzIPslr9mzpyp3XffvddU3xouHnroIe25557dXM3TLaZOnaqBAwe2c7k7DkcddZQ22WQTbbjhhtpll12099576wMf+ED3/BQbLlrlVpLMb9z7/60AMwgC5RIgbyqXJ6tBoJEA+ovDM0H9yCF8i63RXywgMaQuAuRDdZFmn1AIkL+EEinHdlI/ygIQws+0OT4p3m3Pve9dSDCoBgLUkyRRT1p+0spuuKCeVN13ME0X1bGNeeUQklM+cDo8gQjmDuFbbI1gbgGJIS4IfFjSdst+HmuopK0kfUHSxysy5GVJ/yXp4WXNHvMk3SfpzxXtxbIQyEOA/CUPrUTHpiiWZ+r436z0ESSEzySJnlIrt7n3rTAxKDAC0YrjJg62jRBm7GuvvaYjjjhCN6x4DLR5eoR5nXvuudl/p0yZosMPP7xpeG33Mc0chxxyiO64445sHfOUi8mTJ+uAAw5o+cSHpUuX6tprr9WRRx6ZNX+Y11e/+tWs+WL99dfvZZNvDRdLlizRscceqx//+Mfddh599NE6//zzmzav9HTmxRdflGlKMY0lXa8bb7wxa7jo+Uq14cIwQCQP7F/ctMwlb0or3nhbDwH0l3o4N92F+pFD+BZbo79YQGKICwLkQy6os6dvBMhffIuIh/ZQP+oOCvUjD89nDpO493PAYmiwBKgnrQgd9aTlIMpuuKCeVO2/DdSTquUb4+ohJKd84HR48hDMHcK32BrB3AISQ3whsKGkwZI2k7SxpP9P0t+taMRYW5L5sP0hSf1WGPyOpLdWNE+8Ksk0VvxB0u8l/bekpyU9Kel/fHEQOyDQQID8hSPRkkCqYrmBQv6SxDcH934SYY7WyajFcRM120aIrgibp02ccMIJ2f92NTKYJonBgwfr+uuv1+abb970MOTZ57rrrtO3vvWt7saJddZZR//+7/+uAw88UKutttpK67/99tvZEyFGjx7dPcc0alx66aUaMWLESuMbGy6M7WbPz33uc01tb2xWKFsgN5uaPUaOHKmFCxd222CaLr73ve/p4x9v3q/+hz/8QSeddJKuvvrq7jn77ruvLrnkEq29tvlY9f4r5YYLQwGRPNp/o2N0jLwpxqjiU50E0F/qpN2wF/Ujh/AttkZ/sYDEEF8IkA/5EgnsqIsA+UtdpAPdh/pRr8CF8DNtgZ40Z2Zz7ztDz8YVEKCe1ACVelL5DRfUkyr4zm1YknpS9Yxj2iGE5JQPnA5PHIK5Q/gWWyOYW0BiCAQgAAE3BMhf3HAPYteUxXITIPKXII4pRkIgVQLRi+MmsHkaIcz4xsdAdx2OQw89VJMmTerziQx59nnnnXd0wQUX6OSTT+519nbeeeesKWHbbbfVWmutpcWLF2vu3LmaNm2aZs+e3WvseeedpxNPPFH9+nX1cL//tnkaxplnnpl9db0GDRqkr3/969m6n/jEJ2QaF7qaO+pouHj33Xc1ceLErMGi6wkdxjZj1ze/+c3saR0DBw7Ue++9p9/+9re69dZbsyaTng0aAwYM0JVXXqntt99+pe/Z1BsuDBBE8lT/KcdvCEAgMQLoLw4DTv3IIXyLrdFfLCAxBAIQgIAbAuQvbrgHsSv1I56QHsRBxUgIQMAQoJ7U5BxQT6qm4YJ6UvX/6FBPqp5xLDvQcBFLJCvyA8G8IrAlLYtgXhJIloEABCBQPgEE8/KZRrFi6mK5CSL5SxRHGScgECOBJMRxE7g8jRBmfONjoLuCb3743zRD9PXKu495LPI555yTfeV5mSdbmKc+mGaL/v379zl11qxZ2mOPPZq+bxo7TBPHuuuum71fR8OF2cc0mkyePFmnnnpqr6YLG/9NY4aZa5otmtytK/nQLl42e4Y4BpE8xKhhMwQgAIFcBNBfcuEqdzD1o3J5lr0a+kvZRFkPAhCAQGkEyF9KQxnXQtSPqB/FdaLxBgJRE6Ce1EcthnpSNQ0X1JPq+feEelI9nEPfhYaL0CNYsf0I5hUD7nB5BPMOATIdAhCAQHUEEMyrYxvsyojly0NH/hLsEcZwCMRMIBlx3AQxbyOEmdPzMdDm/4cMGaLp06dnT2Po61VkH/M0h7vuuitrQHj44YfbnrnttttOY8eO1Ze//GWtssoqLcebhg7TmHHRRRetNK7Rn7oaLowh5ukbjz76qM444wz99Kc/beuzGXDIIYdkT+swT8Do68UTLt4ng0hudawYBAEIQCBUAugvDiNH/cghfIut0V8sIDEEAhCAgBsC5C9uuHu9K/Wj5eEhf/H6mGIcBCCwnAD1pAkTWv7yK+pJ4zRmzBir7xfzi8AOOuig7rHmCe/Dhg3rcy71JCusHQ2intQRviQm03CRRJiLO4lgXpxdHTP5wFkHZfaAAAQgUIgAgnkhbPFOQix/P7bkL/GeczyDQKAEkhLHTYyKNEI0PgZ61KhRWRNGqydKFNmn6wyZJz88+OCDuuWWW2QE5l/+8pfZEyDM0yy23nrr7KkOe+21lz796U+3bbToeS7ffvvtrKnhxz/+sebNm6dXXnmlqZBdZ8NFlwGm2eSJJ57QjBkzsqdTmIaTLvtMY8sWW2yhHXbYQV/72te04YYbNn2qRU9fabjo/S8SInmg/0JjNgQgAIH2BNBf2jOqbAT1o8rQlrIw+kspGFkEAhCAQBUEyF+qoBrwmtSPqB8FfHwxHQKpEaCeZFEbop5UXcMF9aR6/smhnlQP51B3oeEi1MjVZDeCeU2gC26DYF4QHNMgAAEIVE8Awbx6xsHsgFjeO1TkL8EcXQyFQAoEkhPHUwgqPkKgLwKI5JwNCEAAAlESQH9xGFbqRw7hW2yN/mIBiSEQgAAE3BAgf3HD3ctdqR9RP/LyYGIUBCDQjAD1JM4FBBIiQD0poWDndJWGi5zAUhuOYO53xBHM/Y4P1kEAAkkTQDBPOvzvO49YvvJBIH/hmwMCEPCEAOK4J4HADAjUSQCRvE7a7AUBCECgFgLoL7Vgbr4J9SOH8C22Rn+xgMQQCEAAAm4IkL+44e7drtSPqB95dygxCAIQ6IsA9STOBgQSJEA9KcGgW7hMw4UFpJSHIJj7HX0Ec7/jg3UQgEDSBBDMkw7/cucRy5sfAvIXvjkgAAEPCCCOexAETICAKwKI5K7Isy8EIACBSgigv1SC1W5R6kd2nFyNQn9xRZ59IQABCLQlQP7SFlH8A6gfUT+K/5TjIQSiIUA9KZpQ4ggE8hOgnpSfWewzaLiIPcId+odg3iHAiqcjmFcMmOUhAAEIFCeAYF6cXRQzEcv7DiP5SxRHHCcgEDIBxPGQo4ftECiJACJ5SSBZBgIQgIB7AugvDmNA/cghfIut0V8sIDEEAhCAgBsC5C9uuHuzK/Uj6kfeHEYMgQAE2hGgntSOEO9DIAEC1JMSCHIOF2m4yAErxaEI5n5HHcHc7/hgHQQgkDQBBPOEw49Y3jr45C8Jf3PgOgTcE0Acdx8DLICANwQQyb0JBYZAAAIQ6IQA+ksn9DqcS/2oQ4AVT0d/qRgwy0MAAhAoToD8pTi74GdSP6J+FPwhxgEIpEOAelI6scZTCLQlQD2pLaJkBtBwkUyoizmKYF6MW12zEMzrIs0+EIAABHITQDDPjSyOCYjl7eNI/tKeESMgAIFKCCCOV4KVRSEQNgFE8rDjh/UQgAAEJKG/ODwG1I8cwrfYGv3FAhJDIAABCLghQP7ihrvzXakftQ8B+Ut7RoyAAARqIUA9qRbMbAKBsAhQTworXlVZS8NFVWQjWRfB3O9A8oHT7/hgHQQgkDQBBPMEw49Ybhd08hc7ToyCAARKJYA4XipOFoNAXAQQyeOKJ95AAALJEUB/cRhy6kcO4Vtsjf5iAYkhEIAABNwQIH9xw93prtSP7PCTv9hxYhQEIFApAepJleJlcQiETYB6UtjxK8N6Gi7KoBjxGgjmfgeXD5x+xwfrIACBpAkgmCcWfsRy+4CTv9izYiQEIFAKAcTxUjCyCATiJoBIHnd88Q4CEIiaAPqLw/BSP3II32Jr9BcLSAyBAAQg4IYA+Ysb7s52pX5kj578xZ4VIyEAgUoIUE+qBCuLQiAuAtST4opnXm9ouMhLLLHxCOZ+B5wPnH7HB+sgAIGkCSCYJxR+xPJ8wSZ/yceL0RCAQEcEEMc7wsdkCKRFAJE8rXjjLQQgEA0B9BeHoaR+5BC+xdboLxaQGAIBCEDADQHyFzfcnexK/SgfdvKXfLwYDQEIlEqAelKpOFkMAnEToJ4Ud3xbeUfDRbqxt/IcwdwKk7NBfOB0hp6NIQABCLQjgGDejlAk7yOW5w8k+Ut+ZsyAAAQKEUAcL4SNSRBImwAiedrxx3sIQCBIAugvDsNG/cghfIut0V8sIDEEAhCAgBsC5C9uuNe+K/Wj/MjJX/IzYwYEIFAKAepJpWBkEQikRYB6Ulrx7vKWhos0427tNYK5NSonA/nA6QQ7m0IAAhCwIYBgbkMp8DGI5cUCSP5SjBuzIACBXAQQx3PhYjAEINCTACI55wECEIBAUATQXxyGi/qRQ/gWW6O/WEBiCAQgAAE3BMhf3HCvdVfqR8Vwk78U48YsCECgIwLUkzrCx2QIpE2AelJ68afhIr2Y5/IYwTwXrtoH84GzduRsCAEIQMCWAIK5LalAxyGWFw8c+UtxdsyEAASsCCCOW2FiEAQg0IoAIjnnAwIQgEAwBNBfHIaK+pFD+BZbo79YQGIIBCAAATcEyF/ccK9tV+pHxVGTvxRnx0wIQKAQAepJhbAxCQIQ6EmAelJa54GGi7TindtbBPPcyGqdwAfOWnGzGQQgAIE8BBDM89AKbCxieWcBI3/pjB+zIQCBlgQQxzkgEIBAaQQQyUtDyUIQgAAEqiSA/lIl3TZrUz9yCN9ia/QXC0gMgQAEIOCGAPmLG+617Er9qDPM5C+d8WM2BCCQiwD1pFy4GAwBCLQiQD0pnfNBw0U6sS7kKYJ5IWy1TeIDZ22o2QgCEIBAXgII5nmJBTIesbzzQJG/dM6QFSAAgaYEEMc5GBCAQOkEEMlLR8qCEIAABMomgP5SNtEc61E/ygHLwVD0FwfQ2RICEICAHQHyFztOwY2iftR5yMhfOmfIChCAgBUB6klWmBgEAQjkIUA9KQ+tcMfScBFu7GqxHMG8FsyFN+EDZ2F0TIQABCBQNQEE86oJO1gfsbwc6OQv5XBkFQhAoBcBxHEOBAQgUBkBRPLK0LIwBCAAgTIIoL+UQbHgGtSPCoKraRr6S02g2QYCEIBAfgLkL/mZeT+D+lE5ISJ/KYcjq0AAAi0JUE/igEAAApURoJ5UGVpvFqbhwptQ+GkIgrmfcemyig+cfscH6yAAgdoJbClpfu27Nt8QwdyTQJRlBmJ5WSQl8pfyWLISBAoS8Om+LOhCr2mI42VQZA0IQKAlAURyDggEIACBXgR8yifRXxweTupHDuFbbI3+YgGJIRCAQEoEyF9SinbNvlI/Kg84+Ut5LFkJAgUJ+HRfFnSh5TTqSVVQZU0IQKAXAepJcR8IGi7ijm/H3iGYd4yw0gX4wFkpXhaHAATCI/BdSXsuM/t7km53bD4Ff8cBKHN7xPIyadJwUS5NVoNAIQI+3ZeFHOgxCXG8U4LMhwAErAkgklujYiAEIBA/AZ/ySfQXh+eN+pFD+BZbUz+ygMQQCEAgJQLkLylFu0ZfqR+VC5v8pVyerAaBAgR8ui8LmN9yCvWksomyHgQg0CcB6knxHg4aLuKNbSmeIZiXgrGyRfjAWRlaFoYABMIk0F/S85I+JmneMhdcNl5Q8A/zDK1kNWJ5+YEkfymfKStCICcBn+7LnKb3Go443gk95kIAAoUIIJIXwsYkCEAgPgI+5ZPoLw7PF/Ujh/AttkZ/sYDEEAhAICUC5C8pRbsmX6kflQ+a/KV8pqwIgZwEfLovc5recjj1pDJpshYEIGBFgHqSFabgBtFwEVzI6jUYwbxe3nl34wNnXmKMhwAEEiDwb5LO6+Hn/cv+bBov7qjZdwr+NQOvYjvE8iqo8oSLaqiyKgRyE/Dlvsxt+IoJiONFyTEPAhDomAAieccIWQACEIiDgC/5JPqLw/NE/cghfIutqR9ZQGIIBCCQGgHyl9QiXqG/1I+qgUv+Ug1XVoVATgK+3Jc5ze5zOPWkskiyDgQgkJsA9aTcyLyfQMOF9yFyayCCuVv+7XbnA2c7QrwPAQgkSMD81oUXJH20wfe6Gy8o+Ad++BDLqwsg+Ut1bFkZAjkI+HJf5jC5eyjieBFqzIEABEolgEheKk4WgwAEwiTgSz6J/uLw/FA/cgjfYmv0FwtIDIEABFIjQP6SWsQr8pf6UUVgxS/sqo4sK0MgFwFf7stcRvcxmHpSGRRZAwIQ6IgA9aSO8Hk3mYYL70Lil0EI5n7Fo9EaBHO/44N1EICAMwKnSDqnj93nLvt788SLOyu2joJ/xYCrXB6xvEq6CObV0mV1COQi4MN9mctgSYjjeYkxHgIQqIwAInllaFkYAhAIh4AP+ST6i8PzQv3IIXyLrakfWUBiCAQgkCIB8pcUo16iz9SPSoTZZCnyl2r5sjoEchDw4b7MYW7TodSTOiXIfAhAoDQC1JNKQ+l8IRounIfAbwMQzMOKj2n699tirIMABCBQC4EPS3pO0rotdqu68YKCfy2hLn8TxPLymTauiGBePWN2gIAlAR/uS0tTs2GI43loMRYCEKiFACJ5LZjZBAIQ8JeAD/kk+ovD80H9yCF8i63RXywgMQQCEEiRAPlLilEvyWfqRyWBbLEM+Uv1jNkBApYEfLgvLU1tOox6Uif0mAsBCFRCgHpSJVhrXzSEH85GMK/9WLy/IYK5Q/gWW/OB0wISQyAAgVQJnCbpLAvnTePFGZLushibZwj5Sx5anoxFLK8nEOQv9XBmFwhYEnB9X1qaSbOFLSjGQQAC9RNAJK+fOTtCAAJeEXCdT6K/ODwO1I8cwrfYGv3FAhJDIACBVAmQv6Qa+Q78pn7UAbwcU8lfcsBiKASqJ+D6vizqIc0WRckxDwIQqJwA9aTKEVe+AQ0XlSMOewMEc7/jxwdOv+ODdRCAgFMC5rcu/F7SRy2tuG/ZuO+V2HhBwd8SvC/DEMvriwT5S32s2QkCFgRc35cWJtJsYQOJMRCAgFsCiORu+bM7BCDglIDrfBL9xWH4qR85hG+xNfqLBSSGQAACqRIgf0k18gX9pn5UEFyBaeQvBaAxBQLVEXB9XxbxjGaLItSYAwEI1EqAelKtuEvfjIaL0pHGtSCCud/x5AOn3/HBOghAwDmB0yWNz2mFeeLFmZLuyDmvcTgF/w4B1jkdsbxO2hL5S7282Q0CFgRc3pftzEMcb0eI9yEAAW8IIJJ7EwoMgQAE6ifgMp9Ef6k/3t07Uj9yCN9ia/QXC0gMgQAEUiZA/pJy9HP4Tv0oB6wShpK/lACRJSBQLgGX92VeT6gn5SXGeAhAwBkB6knO0He8MQ0XHSOMewEEc7/jywdOv+ODdRCAgHMCeX/rQk+Df77sf8wTL+4u6AUF/4Lg6p6GWF43cRou6ifOjhBoS8DlfdnKOMTxtqFjAAQg4BsBRHLfIoI9EIBATQRc5pPoLzUFudk21I8cwrfYmvqRBSSGQAACKRMgf0k5+pa+Uz+yBFXiMPKXEmGyFATKIeDyvszjAfWkPLQYCwEIeEGAepIXYchtBA0XuZGlNQHB3O9484HT7/hgHQQg4AWBsSueWFHUmKKNFxT8ixKvcR5ieY2we2xF/uKGO7tCoA0BV/dlX2YhjnNkIQCBYAkgkgcbOgyHAAQ6I+Aqn0R/6SxuHc2mftQRvsono79UjpgNIACB8AmQv4Qfw8o8oH5UGdqWC5O/uOHOrhAIrH7UaC71JI4wBCAQLAHqSeGFjoaL8GJWq8UI5rXizr0ZHzhzI2MCBCCQHgHzWxcWSTL/7eR177LJ5okX91guQsHfEpSrYYjlrsjzhAt35NkZAi0JuLovmxmFOM5hhQAEgieASB58CHEAAhDIT8BVPon+kj9Wpc2gflQaykoWon5UCVYWhQAE4iJA/hJXPEvzhvpRaShzL0T+khsZEyBQBwFX96WNb9STbCgxBgIQ8JoA9SSvw7OScTRchBWv2q1FMK8dea4N+cCZCxeDIQCBdAmcKcn8pqIyXraNFxT8y6Bd0RqI5RWBtVyW/MUSFMMgUD8BF/dlo5eI4/XHvdeOf/rTnzRy5EjNnj07+/shQ4Zo+vTpGjRoUGmWjR8/XmPHLk/Nqli/NENZCAIdEkAk7xAg0yEAgRAJuMgn0V8cnhTqRw7hW2yN/mIBiSEQgAAEJPIXTkEvAtSP3B4I8he3/NkdAi0IuLgv2wWEelI7QhW/Tz2pYsAsnxQB6knhhJuGi3Bi5cRSBHMn2K035QOnNSoGQgACaRP4qKTfl/CUi54U50o6RZL5b7MXBX9PzxxiufvAkL+4jwEWQKAPAi7uy56mII57cDQRyD0IAiZERQCRPKpw4gwEINCegIt8Ev2lfVwqG0H9qDK0pSyM/lIKRhaBAATiJ0D+En+MrT2kfmSNqrKB5C+VoWVhCHRKwMV92cpm6kmdRrSE+dSTSoDIEhDoQYB6UhjHgYaLMOLkzEoEc2forTbmA6cVJgZBAAIQMATGSzq9AhT3SBrTpPGCgn8FsDtdErG8U4LlzCd/KYcjq0CgIgJ135ddbiCOVxTQvMsikOclxngItCeASN6eESMgAIGoCNSdT6K/ODw+1I8cwrfYGv3FAhJDIAABCCwnQP7CSRD1Iz8OAfmLH3HACgj0QaDu+7KvQFBP8uSIUk/yJBCYERUB6kn+h5OGC/9j5NRCBHOn+NtuzgfOtogYAAEIQKCLQBW/daEn3cbGCwr+np09xHJ/AkL+4k8ssAQCTQjUfV8aExDHPTqKCOQeBQNToiKASB5VOHEGAhBoTaDufBL9xeGJpH7kEL7F1ugvFpAYAgEIQGA5AfKXxE8C9SN/DgD5iz+xwBIIeFI/ajSDepJHR5N6kkfBwJSoCFBP8jucNFz4HR/n1iGYOw9BSwOafOD022CsgwAEIBA/gbsknSHpvp6uLl3aq/4fPwXPPEQs9ysg5C9+xQNrIOCIQNd9uZmkKxptuOKKK/TNbxrdnFfdBOoQyOv2if0g4AuBFiK5LyZiBwQgAIGQCKC/eBAt6kceBKGFCegvfscH6yAAgSQJkL94GHbqR34FhfzFr3hgDQQcEei6L+c27E+zhaOA9LUt9STPAoI5URGg6cLfcNJw4W9svLAMwdyLMPRpBB84/Y4P1kEAAhDoIkDDhbuzgFjujn1fO5O/+BcTLIKATwRotnAbDQRyt/zZPX4CNF3EH2M8hAAE3BJAf6mXP/Wjennn3Q39JS8xxkMAAhBwQ4D8xQ13syv1I3fsqR/5xx6LIOAhgbsljZVkGi9otvAwQNSTPAwKJkVFgKYLP8NJw4WfcfHGKgRzb0LR1BAEc7/jg3UQgAAEugggmLs5C4jlbri325X8pR0h3odA2gRouHAbfwRyt/zZPX4CNFzEH2M8hAAE3BJAf6mXP/Wjennn3Q39JS8xxkMAAhBwQ4D8xQ136kduuLfblfylHSHeh0BSBGZLOouGC39jTj3J39hgWRwEaLjwM440XPgZF2+sQjD3JhRNDeEDp9/xwToIQCBJArdIOlPSQz29RzCv/ywgltfP3HZH8hdbUoyDQNQEuu7Lz0i6otFTmi7cxR6B3B17do6fAM0W8ccYDyEAgVoJoL/Uirv5ZtSPPAhCCxPQX/yOD9ZBAAJJEiB/8STs1I88CUQTM8hf/I0NlkGgRgJd9+XDDXvylIsag2CzFfUkG0qMgUAxAjRbFONWxywaLuqgHPAeCOZ+B6/JB84Qvqf9hop1EIBArAQ+Kun3kj5ckYM/k3SGpEdWrL+05z40XFREvY9lEcvr5Z13N/KXvMQYD4FaCdR9XxrnEMlrDXHrzRDIPQoGpkRFAHE8qnDiDAQg0JpA3fkk+ovDE0n9yCF8i63RXywgMQQCEIDAcgLkLwmdBOpHfgeb/MXv+GBd8gTqvi+bAaee5NExpJ7kUTAwJSoC1JP8DmcIP5yNYO7wDCGYO4RvsTUfOC0gMQQCEIDAcgLmqRNjK4Bx64p1uxoturYgf6kAts2SiOU2lNyOIX9xy5/dIdCGQN33ZZc5iOSeHM06BPLx48dr7NjladmQIUM0ffp0DRo0qCWB9957T0888UQ29o477tADDzyQjd9iiy30pS99SUcccYQ+9alPydwxTz31lPbff38tWLAgGzN37lwNGzZspfWL2GEWaWQ0atQoTZgwQf37928bxcWLF2v27Nn62c9+ltn36KOPZnMGDBiQsdhll130z//8z9pwww0zX9q9evrQZccqq6yin/70p7r44ot15513ap111tFXvvIV7b333vra176mtdZaq92yvF8yAcTxkoGyHAQg4DuBuvNJ9BeHJ4L6kUP4Flujv1hAYggEIACB5QTIXxI5CdSP/A80+Yv/McLCpAnUfV/2BZt6kifHkHpS67oW9SRPDmpgZlBP8j9g7au37n1AMHcYAwRzh/AttuYDpwUkhkAAAhCo5rcT3SZpTI8nWjRyJn9xcPIQyx1AL7Al+UsBaEyBQD0EqvjtRO3uy56eIZLXE+eWu/gokD/33HM644wzdNVVV/Vp+5prrqnjjjtOJ598sl544QXvGi6WLFmiSy+9VGeddZZeeeWVljEwvuyzzz5ZU8rAgQNbjm1suDD/f/bZZ2vixIlN502ZMkWHH364ByctHRMQx9OJNZ5CAAIZARf5JPqLw8NH/cghfIut0V8sIDEEAhCAAPlLMmeA+lEYoSZ/CSNOWJkkARef91uBpp7kwTGknlRNwwX1JA8OtyMTqCc5Ap9zWxoucgJLbTiCud8R5wOn3/HBOghAwBsCZyyz5HslWTN7xVrLf61y3y8K/iWKZjpPAAAgAElEQVQBt10GsdyWlPtx5C/uY4AFEOiDgIv7stEURHLHx9M3gfwXv/iFjjrqqO6nVbTDc/TRR+uwww7Lmgp8ecLF008/rWOPPVZz5sxpZ36v981TPyZPnqztt9++z6dd9Gy4OPTQQ/WJT3wia7ho9tpmm2107bXXauONN85lB4OLE0AcL86OmRCAQLAEXOST6C8Ojwv1I4fwLbZGf7GAxBAIQAACEvlLAqeA+lE4QSZ/CSdWWJocARf3ZTvI1JPaEar4fepJ5TdcUE+q+NB6vDz1JI+D02AaDRfhxMqJpQjmTrBbb8oHTmtUDIQABNIl8GFJv1/xWxY7oWB+Qs4ICe0aLbr2oODfCe2ccxHLcwJzPJz8xXEA2B4CzQm4ui+bWYNI7vCU+iSQP/nkk/rmN7+pBx98sJuIaUIYNWqUdtllF6233np66aWXdNttt+mSSy7RU089lY3be++99dhjj8kI0+Y1d+5cDRs2bCWqPZsVhgwZounTp8us3+7VyMjYM2HCBPXv33+lqS+++GJm78yZM7vfM0+wGDlypPbaay+Zffv16yfzFI+f/exnuvzyy7Vw4cLusQMGDNCVV16ZNV00e/X0oef7++67r44//ngNHjy4m5F53/zdqquu2s5F3i+BAOJ4CRBZAgIQCI2Aq3wS/cXhSaF+5BC+xdboLxaQGAIBCKROgPwlgRNA/SisIJO/hBUvrE2GgKv70gYw9SQbShWNoZ5EPamio5XcstSTwgo5DRdhxat2axHMa0eea0M+cObCxWAIQCBNAmMlndmB67dLMmvYNlp0bUXBvwPoeaYilueh5cdY8hc/4oAVEGgg4Oq+7CsQiOSOjqgvAvmbb76p0aNHZ40UXS/TRGAaG8xTHBpff/jDH3TSSSfp6quvXuk9Vw0Xxgdj06RJk7ptMo0fP/zhD7Xllls2fWrFyy+/rNNOO02XXXZZrzlTp07VwIEDV/KtWcOFecrH+eefrzXWWMPRKWJbxHHOAAQgkCgBV/kk+ovDA0f9yCF8i63RXywgMQQCEEidAPlL5CeA+lF4ASZ/CS9mWJwEAVf3pS1c6km2pEoeRz2pvIYL6kklH86AlqOeFFCwVphKw0V4MavVYgTzWnHn3owPnLmRMQECEEiLQCe/beEOSWMKNFp0EabgX8NZQyyvAXIFW5C/VACVJSHQGQGX92UryxHJO4trodm+COQPPfSQ9txzTy1atCjzY7fddtOUKVP0d3/3d3361expEmawq4aLO++8M3uKxeuvv57ZvM0228jkLuapE61eS5YsyRo1Lrroou5h55xzTvZ3jU+naGy4MHtce+212njjjQvFn0mdE0Ac75whK0AAAkEScJlPor84PDLUjxzCt9ga/cUCEkMgAIGUCZC/RB596kdhBpj8Jcy4YXXUBFzel3nAUk/KQ6uksdSTymu4oJ5U0qEMbBnqSYEFbIW5NFyEGbfarEYwrw11oY34wFkIG5MgAIF0CJwuaXxOd+9cNv575mfzcs5rHE7Bv0OA7aYjlrcj5O/75C/+xgbLkiXg8r5sBx2RvB2hkt/3QSB/9913deaZZ8o0E3S9brzxRu29995tvX3kkUe0zz77aOHChd1jXTRc/OUvf9HJJ5+cPZGj62WeUjFy5Mi2PpgBTz75pA444AAtWLAgGz906FBdc801GjBgQK/5jQ0X5qkg5513nj74wQ9a7cOgcgkgjpfLk9UgAIGgCLjMJ9FfHB4V6kcO4Vtsjf5iAYkhEIBAygTIXyKOPvWjcINL/hJu7LA8WgIu78u8UKkn5SXW4XjqSeU0XFBP6vAgBjqdelKggZNEw0W4savFcgTzWjAX3oQPnIXRMRECEIifQN7ftnCXpDNKaLToIkvBv8IzhlheIdwaliZ/qQEyW0DAnoDr+9LGUkRyG0oljfFBIP/jH/+ogw8+WLfddlvm1Q477KBp06Zpgw02aOvl22+/nT0J4sILL+we66Lh4oUXXsiaK+65557Mjq9+9au66qqrtP7667f1wQwwTSdjxozRueee2z1+zpw52nHHHXvNb2y4uPLKK3XIIYdY7cGgcgkgjpfLk9UgAIGgCLjOJ9FfHB4X6kcO4Vtsjf5iAYkhEIBAqgTIXyKOPPWjsINL/hJ2/LA+OgKu78siQKknFaFWcA71pHIaLqgnFTyAAU+jnhRw8Gi4CDt4dViPYF4H5eJ78IGzODtmQgAC0RM4VdLZFl7eLWlsiY0WXVtS8LeAX2QIYnkRan7NIX/xKx5YkzwB1/elbQAQyW1JdTjOB4H8V7/6VfaUiqeffjrzJu9TG0xjwze+8Y1uEi4aLh544AHttNNOev311zM7TjnllOyJHauuuqp1hGbNmqU99tije/w555yTrdPz1dhwce+99+qLX/yi9R4MLIcA4ng5HFkFAhAIloDrfBL9xeHRoX7kEL7F1ugvFpAYAgEIpEqA/CXSyFM/Cj+w5C/hxxAPoiLg+r4sCpN6UlFyOedRTyqn4YJ6Us6DF/hw6kmBB5CGi/ADWLUHCOZVE+5sfT5wdsaP2RCAQLQEzG9beE7Sui08vHNZHnSmpPsqokDBvwKwiOUVQHWwJPmLA+hsCYHmBHy4L/PEBpE8D62CY30QyO+//35tu+223R6MGzcue9qD7atxvouGi8ZmicmTJ2vUqFG2LmTj5s+fr+HDh2vRokXZ/zdrPOnZcGGennHzzTdryy23zLUPgzsjgDjeGT9mQwACwRPwIZ9Ef3F4jKgfOYRvsTX6iwUkhkAAAikSIH+JNOrUj+IILPlLHHHEiygI+HBfdgKSelIn9CznUk8qp+GCepLlgYtgGPWkCIJIw0UcQazSCwTzKul2vjYfODtnyAoQgECUBMyv/j2nD8/mml8yXMETLRq3o+Bf8tFCLC8ZqMPlyF8cwmdrCPQm4MN9mTcmiOR5ieUc74NAPn36dI0YMaLb8qlTp2rkyJHWnvzmN7/Rfvvtp8ceeyyb46LhYtq0aTrooIMK+2AmPvXUU9p///21YMGCbB3TsDFhwgT179+/e92eDRdDhgyRYTdoUHuR3xomA1sSQBzngEAAAhDI9BX0l4QPAvUjv4OP/uJ3fLAOAhBwRoD8xRn66jamflQd27pXJn+pmzj7QaBPAj7cl52Gh3pSpwTbzKee1L4W08ioWZ2HelLFB9WT5akneRKIEsz4mxLWqHoJfmCxasIt1kcwdwjfYms+cFpAYggEIJAaAfMTaC9I+miD4z+XdIake2oCQv5SImjE8hJherAU+YsHQcAECEi+3JdFYoFIXoSa5RwfBPJOxeXGRgUaLiyDz7BcBBDHc+FiMAQgECcBX/JJ9BeH54v6kUP4Flujv1hAYggEIJAaAfKXCCNO/SiuoJK/xBVPvAmWgC/3ZRkAqSeVQbGPNagn0XBR4fGKamnqSVGFUzRcxBXP0r1BMC8daakL8oGzVJwsBgEIxEHg3ySd18OV+1Y0Wtxds3sU/EsCjlheEkiPliF/8SgYmJIyAV/uy6IxQCQvSq7NPB8E8ttvv1077bRTt6V5n3BBw0V7kb+i45PMsojjyYQaRyEAgdYEfMkn0V8cnlTqRw7hW2yN/mIBiSEQgEBqBMhfIos49aPIAiqJ/CW+mOJRkAR8uS/Lgkc9qSySDetQT2pfi+EJFxUdvoCWpZ4UULAsTaXhwhJUqsMQzP2OPB84/Y4P1kEAArUTML9t4XlJH5M0d0WjxV21W7F8Qwr+JYBHLC8BoodLkL94GBRMSo2AT/dlJ+wRyTuh18dcHwTy+++/X9tuu223hePGjdOYMWOsvZ0/f76GDx+uRYsWZXPKfsLFwoULdeCBB2revHnZ+s0eAT1r1iztscce3TZPnjw5G5fn9cADD2SNJ6+//no27ZRTTtH48eO16qqrdi9j/n/s2LHZ/w8ZMkTTp0/XoEHtRf48djC2NwHEcU4EBCAAgYyAT/kk+ovDQ0n9yCF8i63RXywgMQQCEEiJAPlLZNGmfhRZQFe4Q/4SZ1zxKigCPt2XZYKjnlQmzRVrUU9qX4uhnlTBwQtoSepJAQUrh6k0XOSAleJQBHO/o84HTr/jg3UQgEDtBL4ryfxk2xmS7qx9994bUvDvMACI5R0C9Hg6+YvHwcG0VAj4dF92yhyRvFOCDfN9EMh/97vfacSIETKNE+Z19NFH64ILLtCHPvQhK28bn5BRdsNF4xM0mjVcNDZ9NGuWaOdMY9PGD37wA40ePbrXNBou2lEs933E8XJ5shoEIBA0AZ/ySfQXh0eJ+pFD+BZbo79YQGIIBCCQEgHyl4iiTf0oomA2uEL+Em9s8SwYAj7dl2VDo55UMlHqSe0bLqgnlXzoAlqOelJAwcppKg0XOYGlNhzB3O+I84HT7/hgHQQgUDuBLZY1XDxa+67NN6Tg30EgEMs7gBfAVPKXAIKEibET8Om+LIM1InkZFFes4YNA/tprr+mII47QDTfckFm1zTbb6Nprr9XGG2/c1tOlS5fq7LPP7vVEDJuGC7NwX+MaN21s6GjWcPHCCy9o5MiRuueee7LpX/3qV3XVVVdp/fXXb+uDGfCXv/xFJ598siZMmNA9fs6cOdpxxx17zafhwgpnKYMQx0vByCIQgEA8BHzKJ9FfHJ4r6kcO4Vtsjf5iAYkhEIBASgTIXyKJNvWjSALZhxvkL3HHF++CIODTfVkFMOpJJVKlnjSsLU3qSW0RRTmAelKUYe12ioaLuOPbsXcI5h0jrHQBPnBWipfFIQABCHRCgIJ/QXqI5QXBBTSN/CWgYGEqBMIhgEheUqx8EMiNK6bR4IQTTuj26tJLL82aMJrcIb08/9///V8dfPDBuvvuu7v/vq9GisY9mjU0NGJ99913deaZZ8o0OnS9mjVcNGuYmDp1ataEYfP61a9+lT3l48knn8yGDx06VNdcc40GDBjQazoNFzY0Ox+DON45Q1aAAAQgUCEB9JcK4bZbmvpRO0Ju30d/ccuf3SEAAQi0IED+UvB4UD8qCC6gaeQvAQULUyEQLgHqSSXFjnpS71+Q1YiVelJJBy2wZagnBRawAubScFEAWkpTEMz9jjYfOP2OD9ZBAAJJE0AwLxB+xPIC0AKcQv4SYNAwGQJhEEAkLyFOvgjkjY9ZNk+5MHnC4MGD+/TynXfe0QUXXJA9GaLnq6+Gi1mzZmmPPfboHnriiSdmT8dYbbXV+tyjsRHCDGzWcGH+/s4779Ree+2l119/PVvPxgczbsmSJTrppJN00UUXddsxZswYnXHGGVp11VV72UbDRQmHvs0SiOPVM2YHCEAAAh0SQH/pEGAn06kfdUKv+rnoL9UzZgcIQAACBQmQvxQAR/2oALQAp5C/BBg0TIZAmASoJ5UQN+pJ1JNKOEZRLUE9Kapw9ukMDRdpxLmwlwjmhdHVMpEPnLVgZhMIQAACRQggmOekhlieE1jAw8lfAg4epkPAfwKI5B3GyBeBfOnSpbrwwgv1ne98p9ujYcOGZX/3hS98YSUv3377bU2cOFFnnXVWd4ND16C+Gi4ef/xx7bvvvt1PkVhzzTU1efJkHXDAASs9ScPY88gjj+i4447Tgw8+2Gv/vhou3nzzzaxxYtKkSb18+OEPf6gtt9yy6dM6Xn75ZZ122mm67LLLuueYRo2rr75am2222Up+03DR4YFvMx1xvFq+rA4BCECgJALoLyWBLLIM9aMi1Oqbg/5SH2t2ggAEIJCTAPlLTmDUj3ICC3g4+UvAwcN0CIRHgHpShzGjnkQ9qcMjFNV06klRhbOlMzRcpBPrQp4imBfCVtskPnDWhpqNIAABCOQlgGCegxhieQ5YEQwlf4kgiLgAAb8JIJJ3EJ9GgXz99dfXwQcfrHXWWafQqp/5zGe022679Zpr2yTQ7EkPxg5jz4EHHqhNN91Upqnh4Ycf1iWXXKLZs2c3tbGvhgvTpGGaG8xTMbpepuniG9/4hkaMGKFPfvKTeu+997RgwQJNmzZNM2bMyJo5TAPE2muvrdtuuy2b1lfDhXnvxRdfzN6fOXNmrz1GjhyZPf1iyJAh6tevn5577jndcccd2VM8zNM9ul4DBgzQlVdeqe23376pb7YsCwUv8UmI44kfANyHAARCIoD+4jBa1I8cwrfYGv3FAhJDIAABCLghQP6Sgzv1oxywIhhK/hJBEHEBAmERoJ7UQbyoJ1FP6uD4RDWVelJU4WzrDA0XbRGlPQDB3O/484HT7/hgHQQgkDQBBHPL8COWW4KKaBj5S0TBxBUI+EsAkbxgbBoF8oLLdE8bN26cxowZ02uZPE0Cr7zyik4++eReT3xoZdNOO+2krbbaSmeffXb3sL4aLsyA3/3udzr00EN1//33W7k6aNAgXXrppbr33ns1duzYbE6rhgvz/tNPP61jjz1Wc+bMsdqja5DZyzwNY+edd276NAwzLg/LXJsnPhhxPPEDgPsQgEBoBNBfHEaM+pFD+BZbo79YQGIIBCAAATcEyF8suVM/sgQV0TDyl4iCiSsQCIcA9aSCsaKe1Boc9aSCByuwadSTAgtYCebScFECxJiXQDD3O7p84PQ7PlgHAQgkTQDB3CL8iOUWkCIcQv4SYVBxCQJ+EkAkLxAX3wRy44J5EsWUKVOyBgfTgNHX67DDDssaLe68804ddNBB3cNaNVyYQb///e91+umn66qrrmpJ7J//+Z/1/e9/X5/61Kd6NTq0a7gwi5qndZhGjbPOOqulD2asecrGPvvsk/k7cODAljbRcFHgkLeZgjhePlNWhAAEIFAxAfSXigG3Wp76kUP4Flujv1hAYggEIAABNwTIXyy4Uz+ygBThEPKXCIOKSxAIgwD1pAJxop7UNzTqSQUOVIBTqCcFGLQSTKbhogSIMS+BYO53dPnA6Xd8sA4CEEiaAIJ5m/Ajlqf7/UH+km7s8RwCDgggkueE7qNA3uWCse3GG2/UzTffrHnz5mWNC+Y3BJknQIwYMULbbLONVlllFU2bNi1Xw4VZ/7333tMTTzyh6dOn64477tADDzyQbbvFFltou+2203777Zet369fv+zvezY62DRcdPmwePFizZ49Wz/72c+0YMECPfroo9lbAwYMyNY3T+gYPny41ltvPavI0XBhhcl6EOK4NSoGQgACEPCJAPqLw2hQP3II32Jr9BcLSAyBAAQg4IYA+Usb7tSP3BxMH3Ylf/EhCtgAgWQJUE/KGXrqSdSTch6ZqIZTT4oqnLmcoeEiF670BiOY+x1zPnD6HR+sgwAEkiaAYN4i/IjlSX9viPwl7fjjPQQcEEAkdwDd5ZZFGi5c2svefhBAHPcjDlgBAQhAoAAB9JcC0MqaQv2oLJLVrIP+Ug1XVoUABCBQAgHyF+pHJRyjOJcgf4kzrngFgYAIUE8KKFhlmEo9qQyK6a1BPSm9mPf0mIaLtOPf1nsE87aInA7gA6dT/GwOAQhAoBUBBPM+6NBswTcO+QtnAAIQcEAAkdwBdFdbIpC7Ih/uvojj4cYOyyEAAQhIQn9xeAyoHzmEb7E1+osFJIZAAAIQcEOA/IX6kZuTF8Cu5C8BBAkTIRA/AepJ8ce420PqSQkFuyRXqSeVBDLgZWi4CDh4dZiOYF4H5eJ78IGzODtmQgACEKiYAIJ5E8A0W1R86gJZnvwlkEBhJgTiI4BIHl9Mm3qEQJ5IoEtyE3G8JJAsAwEIQMAdAfQXd+xXeoLl0qW9wtH2fYemJ7E1+ksSYcZJCEAgTALkL9SPwjy5NVhN/lIDZLaAAARsCFBPsqEUwRjqSREEsUYXqCfVCNvjrWi48Dg4PphGw4UPUejbBj5w+h0frIMABJImgGDeEH6aLZL+fujlPPkLZwECEHBIAJHcIfy6tkYgr4t0+PsgjocfQzyAAAQgwBMu3J4B6kdu+bfbHf2lHSHehwAEIOCMAPUj6kfODp/vG5O/+B4h7INAUgSoJyUQbupJCQS5JBepJ5UEMoJlaLiIIIjGhddee01vvPGG3nzzzey/jX82Y/r376/VV189+2r880c/+tGmJMoSzKuyL5LwFXaDD5yF0TERAhCAQNUEEMx7EKbZourjFtb65C9hxQtrIRAhAUTyCIPa0yUE8sgDXJJ7iOMlgWQZCEAAAu4JoL9YxKCq+gz1Iwv4DoegvziEz9YQgAAEWhMgf6F+xPdIHwTIXzgaEICAZwSoJ3kWkLLNoZ5UNtE416OeFGdci3pFw0VRcg7m/fa3v9Wzzz6bfT3zzDO9/rxkyZKOLFpjjTW06aabapNNNsm+uv6866679lq33SOhb7311lrtM3ZuttlmHfke8mQ+cIYcPWyHAAQiJ4BgviLANFtEftILuEf+UgAaUyAAgbIJIJKXTdSj9RDIPQqGp6YgjnsaGMyCAAQgUIwA+ssKbtSPVq5vUT9aqQQcQk242L8EzIIABCAQFgHyF+pHYZ3YGq2lflQjbLaCAARsCVBPsiUV4DjqSQEGrWaTqSfVDDyA7UIQ15L9wPl///d/uu6663TXXXfp/vvv1wsvvOD8SL366qvqehqGsW/ttdd2btMGG2ygYcOG6ctf/rJGjBjRbZ9zw2owgA+cNUBmCwhAAALFCCSbv/TERbNFscMT+yzyl9gjjH8QCIYAInkwocpnKAJ5Pl6pjUYcTy3i+AsBCCRAIFn9hfqR3emmftSLUwg1YbvAMgoCEIBA2ASSzV+oH4V9cOuwnvpRHZTZAwIQKECAelIBaCFMoZ4UQpTc2Ug9yR17n3cOQVxL7gPnK6+8ou9+97u64oorvDw7I0eOzOwyl46Pr8MOO0zf//73tc466/hoXqk28YGzVJwsBgEIQKBMAsnlL43waLYo8zjFtRb5S1zxxBsIBE4AkTzwADYzH4E8wqCW5BLieEkgWQYCEICAXwSS01+oH3V2AKkfdcaP2RCAAAQgUAqB5PIX6kelnJskFqF+lESYcRICoRKgnhRq5FrYTT0pwqCW5BL1pJJARrgMDReeBdU89nmHHXbQokWLclm21lprafXVV+/+6t+/f68/mw8mb7zxRvb15ptvdv+56+8WL16ca7+8g+u2b/3119c999yjT37yk3lNDWo8HziDChfGQgACaRFIWjCn2SKtw57XW/KXvMQYDwEIVEwAkbxiwHUvj0BeN/Ew9kMcDyNOWAkBCECgAIGk9BfqR+XUt0z96O6779agQYMKHLlwpqC/hBMrLIUABJIjkFT+0hhd6kfJnfdcDpO/5MLFYAhAoH4C1JPqZ17pjtSTKsUb7OLUk4INXS2G03BRC2b7Tfbff3/95Cc/aTrhwx/+sLbcckttsskm2demm27a/eePf/zj9ps0Gfnyyy/r2Wefzb6eeeaZ7j/Pnz9ff/7zn63W9s0+w/K6666zsj3UQXzgDDVy2A0BCCRAIFnBHLE8gdPdoYvkLx0CZDoEIFAFAUTyKqiyJgQ8IYA47kkgMAMCEIBANQSS0l+oHzU/REXqW9SPqvmGZFUIQAACELAikFT+0pMI9SOr85H0IOpHSYcf5yEQCgHqSaFECjshUIAA9aQC0BKbQsOFZwE3T6Z46623uq0aPHiwRowYoV122UVbb721E2sfeugh3XbbbVnzwpNPPtnLBp/t+9CHPpQ9zSPmFx84Y44uvkEAAoETSFIwRywP/NTWZD75S02g2QYCEMhLAJE8LzHGQyAAAojjAQQJEyEAAQh0RiAp/YX6Uf7D0ld9i/pRfpbMgAAEIACB0ggklb90UaN+VNr5iXoh6kdRhxfnIBATAepJMUUTXyCwggD1JI6CDQEaLmwo1Tjmn/7pn/TAAw+stON6662nbbfdVv/wD//Q6wkX66yzTqnWvfLKK72ecPHII49o7ty5eumll1ru46N9//iP/6hf/OIXpfLxbTE+cPoWEeyBAAQg0E0gOcEcsZzTb0uA/MWWFOMgAAEHBBDJHUBnSwhURQBxvCqyrAsBCEDAKwJJ6S9Dhw5tWvPwsT7T85T4aB/1I6++jzEGAhCAQGoEkspfTHCpH6V2xIv7S/2oODtmQgACtROgnlQ7cjaEQHUEqCdVxza2lWm48Cyi119/vfbbbz9rq0zDxSabbJJ9rb766jK/4cj8t/HPZsE33ngj+zJPfWj887PPPivzZRouyny5tO8nP/mJ9t133zLd8W4tPnB6FxIMggAEINBFICnBHLGcg5+HAPlLHlqMhQAEHBBAJHcAnS0hUDYBxPGyibIeBCAAAW8JJKW/UD8qr75F/cjb72kMgwAEIJACgaTyF+pHKRzp8nykflQeS1aCAARqIUA9qRbMbAKBaglQT6qWb2yr03DhYURvvvlmnXDCCfrd737noXXS+uuvn9m1aNEiL+37+7//e/3gBz/Q8OHDvbSvTKP4wFkmTdaCAAQgUCqBZARzxPJSz00Si5G/JBFmnIRA6AQQyUOPIPYnTQBxPOnw4zwEIJAegWT0l67QUj/q7JBTP+qMH7MhAAEIQKAUAsnkL9SPSjkvSS1C/SipcOMsBGIhQD0plkjiR5IEqCclGfaOnKbhoiN81U6+8cYbdd111+mOO+7Q//3f/1W7WZvVP/rRj+qrX/2qRowYoa9//evZaN/tcwqsps35wFkTaLaBAAQgkJ9AEoI5Ynn+g8EMifyFUwABCARCAJE8kEBhJgR6EkAc5zxAAAIQSI5AEvpLs6j6Xp/x3b4UvlPQX1KIMj5CAAKBEkgif6F+FOjpdGw2+YvjALA9BCBQlAD1pKLkmAcBhwSoJzmEH/DWNFwEErz/+q//0rx58/TMM8/o2Wef7f564403SvVg9dVX1yabbNL9temmm2ro0KH6whe+0HIf3+0rFZJHi/GB06NgYAoEIACB3gSiF8wRyznyRQmQvxQlxzwIQMABAURyB9DZEgJFCSCOFyXHPAhAAAJBE4hef7GJju/1Gd/ts2Ec4hj0lxCjhs0QgEAiBKLPX6gfJXKSK3CT/KUCqCwJAQjURYB6UuukPywAACAASURBVF2k2QcCJRCgnlQCxESXoOEi8MD/7//+b9Z88cILL+jNN9+UacDo+m/PPxs3+/fvL9NQ0fVf8+eu/99ggw2yJotPfOITpRLx3b5SnXWwGB84HUBnSwhAAAJ2BKIWzBHL7Q4Bo5oTIH/hZEAAAoERQCQPLGCYmyYBxPE0447XEIAABCRFrb90GmHf6zO+29cpf9fz0V9cR4D9IQABCPRJIOr8hfoRJ78TAuQvndBjLgQg4AEB6kkeBAETINCOAPWkdoR4vxUBGi44HxAImAAfOAMOHqZDAAKxE4hWMEcsj/3oVu8f+Uv1jNkBAhAonQAieelIWRAC5RFAHC+PJStBAAIQCJBAtPpLgLHAZM8IoL94FhDMgQAEIPA+gWjzF+pHHPNOCZC/dEqQ+RCAgAcEqCd5EARMgEBfBKgncTY6JUDDRacEmQ8BhwT4wOkQPltDAAIQaE0gSsEcsZxjXwYB8pcyKLIGBCDggAAiuQPobAmBdgQQx9sR4n0IQAAC0ROIUn+JPmo4WAsB9JdaMLMJBCAAgSIEosxfqB8VOQrMaSRA/sKZgAAEIiFAPSmSQOJGXASoJ8UVT1fe0HDhijz7QqAEAnzgLAEiS0AAAhCohkB0gjlieTUHJcVVyV9SjDo+QyAaAojk0YQSR2IggDgeQxTxAQIQgEDHBKLTXzomwgIQWEEA/YWjAAEIQMBbAtHlL9SPvD1rwRlG/hJcyDAYAhDomwD1JE4HBDwiQD3Jo2AEbgoNF4EHEPPTJsAHzrTjj/cQgIDXBKISzBHLvT5rwRlH/hJcyDAYAhDoTQCRnBMBAQ8III57EARMgAAEIOAHgaj0Fz+QYkUsBNBfYokkfkAAAhESiCp/oX4U4Ql16BL5i0P4bA0BCFRBgHpSFVRZEwI5CVBPygmM4S0J0HDBAYFAwAT4wBlw8DAdAhCInUA0gjlieexHtX7/yF/qZ86OEIBA6QQQyUtHyoIQsCeAOG7PipErEegnaRtJu0naVtLnJa0p6XVJD0m6V9IMSU9Ieq8DfqtJ+idJe0naWtI/rlhroaQHJc2RdLOklzrYo8jUdSUdIGkfSduvWMD4fIOkayX9qciikr4o6TpJ60u6X9JBkp4ruBbTIJCXQDT6S17HGQ+BdgTQX9oR4n0IQAACzghEk79QP3J2hqLdmPwl2tDiGARSJkA9KeXo47tzAtSTnIcgOgNouIgupDiUEgE+cKYUbXyFAAQCIxCFYI5YHtipC8Rc8pdAAoWZEIBAOwKI5O0I8T4EKiCAOF4B1DSWXEXSlyWdI2krC5evknRGgaYBo7V/SdJ5Fvu8IuksSZdKWmJhU6dDTAPIxcsaSob0sdBTkk5Z1oRy0zLfe32ebbNxf0kTJI1aMe5bkqbkXKNT35ifNoEo9Je0Q4j3VRFAf6mKLOtCAAIQ6JhAFPkL9aOOzwELNCFA/sKxgAAEIiVAPSnSwOKW3wSoJ/kdn1Cto+Ei1MhhNwQk8YGTYwABCEDAWwLBC+aI5d6ereANI38JPoQ4AAEIvE8AkZzTAIEaCSCO1wg7rq3WkHTqiq88nv0/9u4EXLaqvBP3LwoxDtBxttUoidqKOMSOohKnaEQNBjSCgAw2CJdBBQVlEBCZZFBQUKYLggoICAYh4oDRdojYEm3UiOhD9A9OiRo1jVMU1P/ZuK/WrVvnnKo6e1ft4T3Pw2Ny7t5rfd/7LXTXWvXdXTQgFM0DnxjzpuLtGXuWTR3FWzPG/blk4c0SL0/y3XFvmOK6jZOcW77dY6nbiyaQlya5eIKGic3LN2QUOf/vJDsl+fYUMbqFwLQCrd9/mTZx9xFYTsD+y3JC/pwAAQJzE2j984vzo7mtnc5P7Pml8yWWIIE+CzhP6nP15T5zAedJMyfvzYQaLnpTaol2UcAHzi5WVU4ECHREoNUb5jbLO7IKG5qG55eGFkZYBAhMK2CTfFo59xGYQMDm+ARYLh0UKJotTkiy9xDLj5N8KsnVC40Yv1xoMCgaEp620JTwwKHrPpOk+O/565dhLfbYt09yRpLBZovheTZJskWSuw2N97Yk+y38c3MN5Rt+A0XRSLL/QvPFB8qmigeXb6go4ip+ipyLpokbxojlrknOTLJNee2OSS4Y4z6XEKhSoNX7L1VCGIvAsID9F2uCAAECjRVo9fOL86PGrqtOBOb5pRNllAQBAosLOE+yOgjMQMB50gyQezyFhoseF1/q7RfwgbP9NZQBAQKdFWjthrnN8s6uycYk5vmlMaUQCAEC1QnYJK/O0kgE1hGwOW5RTClw+7KJoWi4GPx550KjweFJbhz6fdGcsVeS1w41TRTXF2+gWKoZ4lFJLiobN9YMe1mSA5P869DbIu5ZNjwUTSCDzRmvWGjEOGWCN0uMy/KMJEUsxVxFA0jRTHH50M3Db8AoGjLeNEYsWyU5rxy7mOMlSX40bmCuI1CRQGv3XyrK3zAEFhWw/2JxECBAoLECrX1+cX7U2DXVmcA8v3SmlBIhQGBxAedJVgeBGgWcJ9WIa+jbBDRcWAgEWizgA2eLiyd0AgS6LtDKDXOb5V1fls3Iz/NLM+ogCgIEKhewSV45qQEJJDbHrYIVCDw2yaVDb614TZKTkvxikXFHvamiaFJ4fpKPLHLPHcq3aOwz8OdFQ8MeCw0c313knvXKpovjBv78Cwtv0th24U0ZxRsoqvopmk6K5pLDygEXa4oo8j4kyVHldR8sGzP+Y4lA7pXkrCRbLtHIUVUexiGwlEAr91+UlMAsBOy/zELZHAQIEJhKoJXPL86Ppqq1myYU8PwyIZjLCRBoq4DzpLZWTtyNFnCe1OjydCY4DRedKaVE+ijgA2cfqy5nAgRaItC6DXOb5S1ZWR0I0/NLB4ooBQIEFhOwSW5tEKhQwOZ4hZj9G6pogjimbGpYk/1pSQ5I8tNlOO5Yvt2haJhY81O87eGgJL8cce+mSd6b5L+Xf3Z9ku2SfHGZeYo3ahRv3yjedLHmZ9w3S4xb0f+W5OwkW5c3HFs2X/xqxADPTHJV+fsbynsWy6E4U9gtyery+nHeAjJuzK4jMKlA6/ZfJk3Q9QSmFbD/Mq2c+wgQIFC7QOueX5wf1b4mTFAKeH6xFAgQ6JGA86QeFVuq9Qs4T6rf2Ay/FdBwYSUQaLGAD5wtLp7QCRDoukCrNsxtlnd9OTYrP88vzaqHaAgQqFzAJnnlpAbso4DN8T5WvdKcN0lySZKNy1EnfXvEYPNBMcQ/JnlRku8PRTn8Zojij4u3RByx0NgwqqlhOMnhZo1inp0X3o7xbxVpPDDJuxYaKTYrx9tzoTHkzEXGfkLZcLFB+edPSvKpRa69X5LzkvxV+XaLpd4AUlEqhiGwqECr9l/UkcAsBey/zFLbXAQIEJhIoFXPL86PJqqti1co4PllhYBuJ0CgbQLOk9pWMfE2UsB5UiPL0tmgNFx0trQS64OAD5x9qLIcCRBoqUBrNsxtlrd0hbU4bM8vLS6e0AkQGFfAJvm4Uq4jMELA5rhlUYFA8XaKMwbGmfTNEWsaFW6X5OaFtzl8q3wzxHeGYrtH2Xjw7PL3P04ySfNB0dxwapKdBsbdPMmHKzAohnjoQtPJxUkeXY63Y5ILFhl73GuL84R9kry5HKdo4Hhlkp9XFLNhCEwq0Jr9l0kTcz2BlQrYf1mpoPsJECBQm0Brnl+cH9W2Bgy8iIDnF0uDAIEeCjhP6mHRpVydgPOk6iyNNJ6AhovxnFxFoJECPnA2siyCIkCAQCHQig1zm+UW6zwEPL/MQ92cBAjMQcAm+RzQTdl+AZvj7a9hAzK4Y5I3Lbwlomi6KH6Kt0X87cI/n6shtkcluXShieEh5dgfS7JDkuHGjKWmPjjJ6wcueE2SYyuKddwmimK6ca8dvO6mJFsn+WxF8RqGwDQCrdh/mSYx9xBYqYD9l5UKup8AAQK1CbTi+cX5UW31N/ASAp5fLA8CBHoq4Dypp4WX9soEnCetzM/d0wlouJjOzV0EGiHgA2cjyiAIAgQIjBJo/Ia5zXILd14Cnl/mJW9eAgTmIGCTfA7opmyvgM3x9tauYZGveTvFZmVcV5ZvkPhRDXFumeTygXHPTrJvkp9NMFcVYyw23bhNFMX941x7+4XcDhhoEDkxySFJfjFBvi4lULVA4/dfqk7YeATGFbD/Mq6U6wgQIDBzgcY/vzg/mvmaMGEp4PnFUiBAoMcCzpN6XHypTy7gPGlyM3dUI6DhohpHoxCYi4APnHNhNykBAgTGEWj0hrnN8nFK6Jq6BDy/1CVrXAIEGipgk7yhhRFWswRsjjerHi2P5glJrkqyQZlH8baLg5L8soa8ht9OcUSS4p+1Pg8uM+9wvP+Y5EVJvl9BvMPNJy9O8s5Fxv3LJP808GdPTfKJoWuLN3pclGTjJNcn2S7JFyuI0xAEViLQ6P2XlSTmXgIrFbD/slJB9xMgQKA2gUY/vzg/qq3uBh5DwPPLGEguIUCgywLOk7pcXblVJuA8qTJKA00hoOFiCjS3EGiKgA+cTamEOAgQILCOQGM3zG2WW63zFvD8Mu8KmJ8AgTkI2CSfA7op2yNgc7w9tWpJpNuWTQFrwt0vSdF0seZnwyR/k+T5SR6fpGhK+PHC764pGzXeneSmMZomirc9HLXwdoei6WLNz55JzpzQafjNEl9YaGYocvjqhOOMuvy/JSneurF1+YdLNYQMvmnjhvKewWaKOyQ5ZsFq/3Ks1yQ5IcmvKojTEARWItDY/ZeVJOVeAlUI2H+pQtEYBAgQqEWgsc8vzo9qqbdBJxDw/DIBlksJEOiqgPOkrlZWXpUIOE+qhNEgKxDQcLECPLcSmLeAD5zzroD5CRAgsKhAIzfMbZZbsU0Q8PzShCqIgQCBOQjYJJ8DuimbL2BzvPk1amGEr0xy0kDcOya5IMmdk6xKcmiSuy2RV9F8UbzF4bVJ/n2J6+5YNnLsMWKuSdjuW8b3tPKmf0vytwv/fG6SQRa5tmgKOXyhKeKw8s8vS/KSJD8aun74ukuT7Jbk/w1c99gkxe+LBpUqm0IqSNMQPRdo5P5Lz2si/YYI2H9pSCGEQYAAgXUFGvn84vzIUm2CgOeXJlRBDAQINEDAeVIDiiCE5gk4T2peTfoYkYaLPlZdzp0R8IGzM6WUCAEC3RNo3Ia5zfLuLbK2ZuT5pa2VEzcBAhUI2CSvANEQ3RGwOd6dWjYsk6K54MiBmJ5avi3iLUm2mSDWzyR56RKNDxskOTXJTgNjbp7kwxPMUVx697Lh4lkD9z0pyacmHGexy5+RpGi0KOItmkmKeC8funjjJBcuXPfo8vfFWyyKt4Ks+Vw73FzyioWmlVPGeAtIRSkYhsCSAo3bf1EvAk0RsP/SlEqIgwABAusINO75xfmRVdoUAc8vTamEOAgQaICA86QGFEEIzRFwntScWvQ9Eg0XfV8B8m+1gA+crS6f4AkQ6LZAozbMbZZ3e7G1LTvPL22rmHgJEKhYwCZ5xaCGa6eAzfF21q0FUf/RQmPBiUn2Hoj1hUl2SLLVwO9uSvL+JMV/Fm93eFySojGhaEoY/CmaLor/3r5+RO5VNUpUNc5i5dlwoamjaDbZubzgqwuNF0VDxQfKhokHl80VW5R/XjR6FG8FuXFgwKKRpHi7ReHzv8umjW+3YD0IsR8Cjdp/6Qe5LNsiYP+lLZUSJwECPRRo1POL86MersAGp+z5pcHFERoBAvMQcJ40D3VzNk7AeVLjStLrgDRc9Lr8km+7gA+cba+g+AkQ6LBAYzbMbZZ3eJW1NDXPLy0tnLAJEKhSwCZ5lZrGap2AzfHWlaxNAQ+/iaGI/dqFNzo8pkyiaDYo3n7xniS/GErsnmUjQtGsMdh4UbwdYo+Ft118f+j6qholqhpnqToVb7A4d6HJ4vHLFLNoQHlxko8PXDfcsLEqydlDb7e4c9nQsn2SzRbefnG30v3KJO9K8hVvw2jTv0ati7Ux+y+tkxNw5wXsv3S+xBIkQKC9Ao15fnF+1N5F1NXIPb90tbLyIkBgBQLOk1aA59b2CzhPan8Nu5aBhouuVVQ+vRLwgbNX5ZYsAQLtEmjEhrnN8nYtmr5E6/mlL5WWJwECywjYJLdEeilgc7yXZZ9l0qMaLtbMv9TbKtZcc7skL0py2lDTxagmg6oaJaoaZznn/7nQCHFKkr9c5MKiGeUVST401BxRvBnkvNLjiiS7L7xB5HsDYzwkyUlJnrvIuD9OckiS1SOaXJaL2Z8TGEegEfsv4wTqGgKzFrD/Mmtx8xEgQGBsgUY8vzg/GrteLpyhgOeXGWKbigCBNgk4T2pTtcRamYDzpMooDVShgIaLCjENRWDWAj5wzlrcfAQIEBhbYO4b5jbLx66VC2cs4PllxuCmI0CgyQI2yZtcHbFVLmBzvHJSA64rsFjDxag3Nyzmt16SI5K8ZuCCf0yy88KbLv5t4HdVNUpUNc4462HNmyh2Khsvijd5FG+zuDTJhUl+MDTIvZKclWTL8vcvSPL3A9fcO8mZ5dstlpv/oIWmjROT3Lrchf6cwIQCc99/mTBelxOYmYD9l5lRm4gAAQKTCsz9+cX50aQlc/2sBDy/zEraPAQItFDAeVILiybk6QWcJ01v5856BTRc1OtrdAK1CvjAWSuvwQkQILASgblumNssX0np3Fu3gOeXuoWNT4BAywRskresYMKdTsDm+HRu7ppYYLGGi9cvvLXh8Am+7L9JkkuSbFxGULyl4TlJPjUQUVWNElWNMzHWGDfskOT88rrCY48kPyr//+JcYZ8kbx4w2r+8/udJ7pnkgCSvGvjzrZNcNca8LiEwicBc918mCdS1BGYtYP9l1uLmI0CAwNgCc31+cX40dp1cOAcBzy9zQDclAQJtEnCe1KZqiXVqAedJU9O5cQYCGi5mgGwKAnUJ+MBZl6xxCRAgsGKBuW2Y2yxfce0MULOA55eagQ1PgEAbBWySt7FqYh5bwOb42FQuXLnAqIaLUc0Sy800apz9krxp4Mbi7RCnJineFrHm56lJPrHc4EN/3tSGi/slOW/hDRh/laQwHG6W+NPyrRiPL/M5LMlxQ00tGyZ5S/l2kOKytyd5WZKfTmjkcgJLCcxt/0VZCDRdwP5L0yskPgIEeiwwt+cX50c9XnUtSd3zS0sKJUwCBOYp4Dxpnvrmrl3AeVLtxCZYoYCGixUCup3APAV84JynvrkJECCwpMBcNsxtlluVbRDw/NKGKomRAIE5CNgknwO6KesXsDlev7EZ1hK4fZKjkhw88Nurk7woyU0TWhVjFG/GWPNzbJKiqeBX5S9GNWXsmOSCCee5b3nP08r7/i3J3y7887kJx6ny8uG3V4xqlPi7JO8pJ70+yTYL/1w3IojB624oGze+WGWwxuq9wFz2X3qvDqAVAvZfWlEmQRIg0E+BuTy/OD/q52JrW9aeX9pWMfESIDAnAedJc4I3bb0CzpPq9TV6NQIaLqpxNAqBuQj4wDkXdpMSIEBgHIGZb5jbLB+nLK5pgoDnlyZUQQwECDRUwCZ5QwsjrOkEbI5P5+auFQsUTRFHDozyoSQ7JPnBhCMX95w/cM+ZSV6Z5Ofl70Y1d7w4yTsnnOehSS5O8ujyvi8k2TbJVyccp8rLNypz/8skRQPIdkNv7hjO/dIkuy34/L8RQTwsybsXmjMeWf5ZMVaRrx8CVQnMfP+lqsCNQ6BuAfsvdQsbnwABAlMLzPz5xfnR1LVy44wFPL/MGNx0BAi0WcB5UpurJ/Z1BJwnWRRtEdBw0ZZKiZPACAEfOC0LAgQINFZgphvmNssbuw4E5vnFGiBAgMCkAjbJJxVzfSMFbI43six9CWq4UaKuhovCs2jAOGkA9rXlGzYmsX5CkquSbFDeNG28k8y51LVFM8UBA2/3ODHJIQtvDfnFwE13SnJy2WRR/Hq4GWVw/HsmeVeSvy5/+ZokxdtC/BCoSmCm+y9VBW0cArMQcH40C2VzECBAYCqBmT6/OD+aqkZumpOA55c5wZuWAIG2CjhPamvlxL2WgPMkC6JNAhou2lQtsRIYEvCB05IgQIBAYwVmtmFus7yxa0Bgiwh4frE0CBAgsKyATfJliVzQZAGb402uTi9ie0qSjw9kenWSFyW5acLshxs3Tkuyf5L/GhhnyySXD/z/SzUeLDb98BhnJ9l3oenhZxPGW9Xlj0py0cJbKDYuzbZO8tmhwe+e5IIkzyp/v1SjySTXVpWDcfolMLP9l36xyrYLAvZfulBFORAg0FGBmT2/OD/q6ArqcFqeXzpcXKkRIFCXgPOkumSNOxMB50kzYTZJhQIaLirENBSBWQv4wDlrcfMRIEBgbIGZbJjbLB+7Hi5skIDnlwYVQygECDRZwCZ5k6sjtkUFbI5bHA0QeHDZMPAXZSz/luRvF/753ISxHZbkyIF7Rr2ZoWhOuHSh+eAh5XUfS1I0anxngrkOHnibRHHbPN8AsV6SI8oYilhen+TwJLcO5TNJE8Uk107A5lICvxOYyf4LbwJtFLD/0saqiZkAgZ4IzOT5xflRT1ZTx9L0/NKxgkqHAIFZCThPmpW0eSoVcJ5UKafBZiSg4WJG0KYhUIeAD5x1qBqTAAEClQjUvmFus7ySOhlkDgKeX+aAbkoCBNoqYJO8rZXradw2x3ta+OalvUGSU5PsNBBa8WaKNy00D6z1OW2J0EeNsVWSK4buuUeS85I8u/z9j5M8J8mnxmT5b0mKN1oUb5FY87N5kg+PeX/Vlz22bCB5YJLrk2yz8M91IyaZpIlikmurzsd4/RCoff+lH4yy7KKA/ZcuVlVOBAh0RKD25xfnRx1ZKT1Mw/NLD4suZQIEqhJwnlSVpHFmIuA8aSbMJqlBQMNFDaiGJDArAR84ZyVtHgIECEwsUOuGuc3yievhhgYJeH5pUDGEQoBAGwRskrehSmKMzXGLoGECeyQ5YyCmf0yyc5LibRfj/Gya5L1J/nt58RcWGhC2TfLVoZuLvfVDkhw18Pvi/y7eEvGrMSYanmeaN2SMMc1Yl9yxbEop7Iqf4k0bJyySx/C1pyUpmlr+a8RM90zyriR/PTDusWNF5CIC4wnUuv8yXgiuItBMAfsvzayLqAgQIDDcCP6b34zbFz6enfOj8Zxc1UwBzy/NrIuoCBBojYDzpNaUqt+BOk/qd/3bnr2Gi7ZXUPy9FvCBs9fllzwBAs0WqO3A32Z5swsvuuUFPL8sb+QKAgQIDAnYJLckGi1gc7zR5elrcA9NcnGSRw8AvCLJKWO85eLOZePB7gP3FvcdkOQXI0CHmyaKN0Nsl+SLy+CPmmeSZo2qa/uUJBeVTSbFGzp2THLjIpMUZwqHl/8UlxRv+XjpQtNF8YaP4Z+HJXl3kkeWf1DYFLXxQ6Aqgdr2X6oK0DgE5iVg/2Ve8uYlQIDAsgK1Pb84P1rW3gUNF/D80vACCY8AgTYIOE9qQ5V6HKPzpB4XvyOpa7joSCGl0U8BHzj7WXdZEyDQCoFaNsxtlrei9oJcRsDziyVCgACBqQRskk/F5qa6BWyO1y1s/CkFbl82SLx+4P6bkuy30IRx2RJNF+uVb2o4bui+rZN8dpFYht/2UFx2edmA8O1F7hk1z7iNGlOSLHnbhkneUr4FpLhwnOaU4o0fRYNG8bPYG0CKP/u7hWaL95TX3ZCksFyuGaWOHI3ZXYFa9l+6yyWzPgnYf+lTteVKgEDLBGp5fnF+1LJVINyRAp5fLAwCBAhUIuA8qRJGg1Qt4DypalHjzUNAw8U81M1JoCIBHzgrgjQMAQIEqheofMPcZnn1RTLifAQ8v8zH3awECHRCwCZ5J8rYnSRsjnenlh3N5N4Lb2s4M8lWA/kVb2A4LcmJCw0R3x/K+7+XDRmvGvr9YUmKBoxbl3B6bJJLkzxw4JqrFt6IcfDC/NcONXjcs2zq2Hshjg0Gri/eoHFSkl/NoR6FUfGWiiKe/51kpySLNYusCe9Pk1yY5PHlL0Y5DTdyvD3Jy5L8dA45mrK7ApXvv3SXSmZ9E7D/0reKy5cAgRYJVP784vyoRdUX6pICnl8sEAIECFQm4DypMkoDVSHgPKkKRWM0QUDDRROqIAYCUwr4wDklnNsIECBQv0ClG+Y2y+svmBlmJ+D5ZXbWZiJAoJMCNsk7Wdb2JWVzvH0162nEGy80QZw70BSwhuGHST6S5PPlLx6X5BlDDRDFHxVvqtgjyXeX8Sv22LdPcsaIMT6e5J8WmiyKZo9NkmyR5G5D4xVNIEXDxTwaEe5aNqZsU8a0Y5ILxlgvxVtEijeGnFBeW+S3f5Lzk/w8SdFYUuS0poHl35Jsl+QTY4ztEgKTCFS6/zLJxK4l0HQB+y9Nr5D4CBDosUClzy/Oj3q8kjqYuueXDhZVSgQIzFPAedI89c39OwHnSRZDlwQ0XHSpmnLpnYAPnL0ruYQJEGiPQGUb5jbL21N0kY4n4PllPCdXESBAYAkBm+SWx1wFbI7Pld/kkws8LMnJSTaf8NbijQ9FA8HwmzAWG2a9JHsmef2Ipoulpr4kycvHaOqYMPyxL9+hbJIobrhi4c0Wuyf53ph3j3qLyGK3HlS+WWSpN4WMOa3LCKwlUNn+C1cCXROw/9K1isqHAIEOCVT2/OL8qEOrQiq3CXh+sRAIECBQuYDzpMpJDTiJgPOkSbRc2wYBDRdtqJIYCSwi4AOnpUGAAIHGClSyYW6zvLH1FdgKBDy/rADPrQQIEPi9gE1yq2EuAjbH58Ju0pUL3DnJqiSHjni7xPDoNyV5U5LV5ZsaJpn9dgtvcHh62XRRvDVjqZ/iLRtHl/PM480WRWz3S1I0lvxV+QaOncq3ekyS833Kt1wU9476KfIs3M9a+E/NFpPIunZcgUr2X8adzHUE2iRg/6VN1RIrAQI9E6jk+cX5Uc9WTU/S9fzSk0JLkwCBWQs4T5q1uPluE3CeZCF0UUDDRRerKqfeCPjA2ZtSS5QAgfYJqvJeIAAAIABJREFUrHjD3GZ5+4ou4vEEPL+M5+QqAgQIjCFgk3wMJJdUJ2BzvDpLI81NYMMkz0ryN0kevdBc8Jgykq8u/P7TSd6f5ENJbl5hhHdM8vgkz18Yc9MkTyjHK5o5PpPkqiT/MMGbJFYYzsjbi3OB3cqGj+KCd5Zv2pgm9zuUTRu7JnlG2dRybZIrk7wtyY11JGBMAqXAivdfSBLoqoD9l65WVl4ECHRAYMXPL86POrAKpDD6g+ofrPMVtjZ8p001CRAg0AYB50ltqFKHYnSe1KFiSmUtgTY8nK74A6eaE+iqgA3zrlZWXgQIdEBgRc8vNss7sAKksKiA5xeLgwABApUK2CSvlNNgiwnYHLc2CBAgQKChAivaf2loTsIiUImA/ZdKGA1CgACBOgRW9Pzi/KiOkhizKQKeX5pSCXEQINBRAedJHS1s09JyntS0ioinSgENF1VqGovAjAV84JwxuOkIECAwvsDUG+Y2y8dHdmU7BTy/tLNuoiZAoNECNskbXZ72B2dzvP01lAEBAgQ6LDD1/kuHTaRG4DYB+y8WAgECBBorMPXzi/OjxtZUYBUJeH6pCNIwBAgQWFzAeZLVUauA86RaeQ3eAAENFw0oghAITCvgA+e0cu4jQIBA7QJTbZjbLK+9LiZogIDnlwYUQQgECHRRwCZ5F6vagJxsjjegCEIgQIAAgaUEptp/QUqgDwL2X/pQZTkSINBSgameX5wftbTawp5IwPPLRFwuJkCAwLQCzpOmlXPfkgLOkyyQPghouOhDleXYWQEfODtbWokRINB+gYk3zG2Wt7/oMhhPwPPLeE6uIkCAwBQCNsmnQHPL4gI2x60OAgQIEGiBwMT7Ly3ISYgEKhGw/1IJo0EIECBQh8DEzy/Oj+oogzGbKOD5pYlVERMBAh0VcJ7U0cLOKy3nSfOSN++sBTRczFrcfAQqFPCBs0JMQxEgQKBagYk2zG2WV4tvtGYLeH5pdn1ER4BA6wVskre+hM1IwOZ4M+ogCgIECBBYVmCi/ZdlR3MBgQ4J2H/pUDGlQoBA1wQmen5xftS18stnKQHPL9YHAQIEZirgPGmm3N2dzHlSd2srs3UFNFxYFQRaLOADZ4uLJ3QCBLouMPaGuc3yri8F+Q0LeH6xJggQIFC7gE3y2om7PYHN8W7XV3YECBDomMDY+y8dy1s6BJYVsP+yLJELCBAgMC+BsZ9fnB/Nq0TmnZeA55d5yZuXAIEeCzhP6nHxq0jdeVIVisZok4CGizZVS6wEhgR84LQkCBAg0FiBsTbMbZY3tn4Cq1HA80uNuIYmQIDA7wVsklsNUwnYHJ+KzU0ECBAgMD+BsfZf5heemQnMT8D+y/zszUyAAIFlBMZ6fnF+ZB31UcDzSx+rLmcCBBog4DypAUVoYwjOk9pYNTGvVEDDxUoF3U9gjgI+cM4R39QECBBYWmDZDXOb5ZZQXwU8v/S18vImQGAOAjbJ54De5iltjre5emInQIBAbwWW3X/prYzEey9g/6X3SwAAAQLNFVj2+cX5UXOLJ7J6BTy/1OtrdAIECCwh4DzJ8phIwHnSRFwu7pCAhosOFVMq/RPwgbN/NZcxAQKtEVhyw9xmeWvqKNAaBDy/1IBqSAIECCwuYJPc6hhLwOb4WEwuIkCAAIHmCSz7hcXmhSwiArMRsP8yG2ezECBAYAoB50dToLmlHwKeX/pRZ1kSINBYAedJjS1NswJzntSseohmtgIaLmbrbTYClQr4wFkpp8EIECBQpcCiG+aaLapkNlYbBTy/tLFqYiZAoOUCNslbXsC6w7c5Xrew8QkQIECgRgENFzXiGrrdAvZf2l0/0RMg0GkB50edLq/kViLg+WUleu4lQIBAJQLOkyph7O4gzpO6W1uZjSeg4WI8J1cRaKSAD5yNLIugCBAgUAiM3DDXbGFxEEg8v1gFBAgQmIuATfK5sDd/Upvjza+RCAkQIEBgSQENFxYIgUUE7L9YGgQIEGisgPOjxpZGYPMW8Pwy7wqYnwABArcJOE+yEEYKOE+yMAgkGi6sAgItFvCBs8XFEzoBAl0XWGfDXLNF10suv3EFPL+MK+U6AgQIVC5gk7xy0nYPaHO83fUTPQECBAjcJqDhwkIgsIiA/RdLgwABAo0VcH7U2NIIbN4Cnl/mXQHzEyBA4HcCzpMshrUEnCdZEAR+K6Dhwkog0GIBHzhbXDyhEyDQdYG1NszPOeec7LrrruvkXPx+l12Kz6p+CPRHwPNLf2otUwIEGilgk7yRZZl9UDbHZ29uRgIECBCoRUDDRS2sBu2CgP2XLlRRDgQIdFTA+VFHCyutlQt4flm5oREIECBQoYDzpAox2zyU86Q2V0/sVQtouKha1HgEZijgA+cMsU1FgACByQTW2jAfdatmi8lAXd0dAc8v3amlTAgQaK2ATfLWlq6awG2OV+NoFAIECBBohICGi0aUQRBNFLD/0sSqiIkAAQK3CTg/shAILCLg+cXSIECAQOMEnCc1riSzDch50my9zdZ8AQ0Xza+RCAksKuADp8VBgACBxgosuWGu2aKxdRPYDAQ8v8wA2RQECBBYXsAm+fJGnbzC5ngnyyopAgQI9FlAw0Wfqy/3JQXsv1ggBAgQaKyA86PGlkZg8xbw/DLvCpifAAECIwWcJ/V0YThP6mnhpb30flsLfGyYt6BIQpyPgA+c83E3KwECBMYQWHTDXLPFGHou6bSA55dOl1dyBAi0S8AmebvqteJobY6vmNAABAgQINA8AedHzauJiBoiYP+lIYUQBgECBNYVcH5kVRBYRMDzi6VBgACBxgo4T2psaeoJzHlSPa5Gbb+AN1y0v4Yy6LGAD5w9Lr7UCRBousCyr4RuegLiIzBDgTZ8Jpkhh6kIECAwUwGb5DPlnt9kNsfnZ29mAgQIEKhVQMNFrbwGb7OA86M2V0/sBAh0XMD5UccLLL1KBZwfVcppMAIECKxIwHnSivjac7PzpPbUSqSzF2jDw6kN89mvCzO2RMCGeUsKJUwCBPooYMO8j1WX87QCbfhMMm1u7iNAgEAbBGySt6FKK4jR5vgK8NxKgAABAk0XcH7U9AqJb24Czo/mRm9iAgQILCfg/Gg5IX9O4PcCzo+sBgIECDRLwHlSs+pReTTOkyonNWDHBNrwcGrDvGOLTjrVCdgwr87SSAQIEKhYwIZ5xaCG67RAGz6TdLoAkiNAgEASm+QdXQY2xztaWGkRIECAwBoB50fWAoFFBJwfWRoECBBorIDzo8aWRmANFHB+1MCiCIkAgd4LOE/q6BJwntTRwkqrUoE2PJzaMK+05AbrkoAN8y5VUy4ECHRMwIZ5xwoqnVoF2vCZpFYAgxMgQKAhAjbJG1KIqsKwOV6VpHEIECBAoMECzo8aXByhzVfA+dF8/c1OgACBJQScH1keBMYXcH40vpUrCRAgMEsB50mz1J7BXM6TZoBsik4ItOHh1IZ5J5aaJOoQsGFeh6oxCRAgQKCDAsMHGG14Bu5gGaREgAABAi0QsEnegiKNE6LN8XGUXEOAAAECHRBwftSBIkqhHgHnR/W4GpUAAQIEOiVwpyTfS3LnMqvrkzwuyU87laVkCBAgQIBAPQLOk+pxnfmozpNmTm7CFgu04ctmNsxbvMCEXq+ADfN6fY1OgAABAp0R0HDRmVJKhAABAgRmIGCTfAbIdU5hc7xOXWMTIECAQMMEnB81rCDCaY6A86Pm1EIkBAgQINBYgQ2TfCvJBmWEn0ry7CQ/aWzEAiNAgAABAs0ScJ7UrHpMHI3zpInJ3NBzAQ0XPV8A0m+3gA3zdtdP9AQIECAwMwENFzOjNhEBAgQIdETAJnlLC2lzvKWFEzYBAgQITCug4WJaOfd1XsD5UedLLEECBAgQWLnAcMPFNUmeleQ/Vz60EQgQIECAQG8EnCe1tNTOk1paOGHPVUDDxVz5TU5gZQI2zFfm524CBAgQ6I2AhovelFqiBAgQIFChgE3yCjFnMZTN8Vkom4MAAQIEGiag4aJhBRFOcwScHzWnFiIhQIAAgcYKFA0X30xS/Gfx89nyDRc/aGzEAiNAgAABAs0UcJ7UzLosGpXzpJYVTLiNEdBw0ZhSCITA5AI2zCc3cwcBAgQI9FJAw0Uvyy5pAgQIEKhAwCZ5BYizGMLm+CyUzUGAAAECDRTQcNHAogipGQLOj5pRB1EQIECAQKMFNkhyY5K7lVFquGh0uQRHgAABAg0XcJ7U8AKtCc95UksKJcxGCmi4aGRZBEVgPAEb5uM5uYoAAQIEei+g4aL3SwAAAQIECKxAwCb5CvBmcavN8Vkom4MAAQIEGiqg4aKhhRHW/AWcH82/BiIgQIAAgcYLFA0X/1+Su5eRXpvkOUm+2/jIBUiAAAECBJop4DypmXX5XVTOkxpeIOE1XkDDReNLJEACiwvYMLc6CBAgQIDAWAIaLsZichEBAgQIEFhUwCZ5QxeHzfGGFkZYBAgQIDArAQ0Xs5I2T+sEnB+1rmQCJkCAAIHZCww3XHwpyd8k+ebsQzEjAQIECBDojIDzpIaW0nlSQwsjrFYJaLhoVbkES2BtARvmVgQBAgQIEBhLQMPFWEwuIkCAAAECSwrYJG/YArE53rCCCIcAAQIE5iGg4WIe6uZshYDzo1aUSZAECBAgMF+BuyS5Icl9yjA0XMy3HmYnQIAAge4IOE9qWC2dJzWsIMJprYCGi9aWTuAEEhvmVgEBAgQIEBhLQMPFWEwuIkCAAAECywrYJF+WaDYX2ByfjbNZCBAgQKDxAhouGl8iAc5LwPnRvOTNS4AAAQItErhzkq8muV8Z83VJtkhyU4tyECoBAgQIEGiqgPOkhlTGeVJDCiGMTghouOhEGSXRVwEb5n2tvLwJECBAYEIBDRcTgrmcAAECBAgsIWCTfM7Lw+b4nAtgegIECBBokoCGiyZVQyyNEnB+1KhyCIYAAQIEmikw3HBRNF/8bfnWi2ZGLCoCBAgQINAuAedJc66X86Q5F8D0nRPQcNG5kkqoTwI2zPtUbbkSIECAwAoENFysAM+tBAgQIEBghIBN8jktC5vjc4I3LQECBAg0VUDDRVMrI665Czg/mnsJBECAAAECzRcYbri4IcmOSa5pfugiJECAAAECrRFwnjSnUjlPmhO8aTstoOGi0+WVXNcFbJh3vcLyI0CAAIGKBDRcVARpGAIECBAgMCBgk3zGy8Hm+IzBTUeAAAECbRDQcNGGKolxLgLOj+bCblICBAgQaJfAqIaLVyW5ol1piJYAAQIECDRewHnSjEvkPGnG4KbrjUDrGi6e9rSn9aY4EiWwnMDHPvax4Uva8O/0cmn5cwIECBAgULWAhouqRY1HgAABAgR+K2CTfEYrweb4jKBNQ4AAAQJtE1jr877zo7aVT7x1Cjg/qlPX2AQIECDQEYE7JbkuyUZlPsUbLg5McllH8pMGAQIECBBokoDzpBlVw3nSjKBN00uBNnw5e/gLcr0slKQJjCnQhn+nx0zFZQQIECBAoDIBDReVURqIAAECBAisI2CTvOZFYXO8ZmDDEyBAgECbBZwftbl6Yp+1gPOjWYubjwABAgSaLnDHJF9M8uAy0G8n2SfJ3zc9cPERIECAAIGWCjhPqrlwzpNqBjZ87wXasLlmw7z3yxTABAJt+Hd6gnRcSoAAAQIEKhHQcFEJo0EIECBAgMCiAjbJa1ocNsdrgjUsAQIECHRFwPlRVyopj1kIOD+ahbI5CBAgQKBNAsMNF0XsL0pyYZuSECsBAgQIEGiZgPOkmgrmPKkmWMMSGBBow+bamUlWqRoBAssKrE6yx7JXuYAAAQIECPRPQMNF/2ouYwIECBCYvYBN8orNbY5XDGo4AgQIEOiigPOjLlZVTnUIOD+qQ9WYBAgQINB2gaLh4tqFBouHDiSyc5Lz2p6Y+AkQIECAQMMFnCdVXCDnSRWDGo7AIgJtaLgoQt8zyenDOdzudrfLFVdckTvf+c4KTKDzAj/96U+z5ZZb5te//vWoXPdKckbnESRIgAABAgSmE9BwMZ2buwgQIECAwKQCNsknFVvkepvjFUEahgABAgT6IOD8qA9VluOSAs6PLBACBAgQIDCVwB8luSbJIwfu1nAxFaWbCBAgQIDAxALOkyYmG32D86SKIA1DYAyBtjRcFKlsmqT4G1gePZzXoYcemqOOOmqMdF1CoJ0Chx12WI4++uhRwX+hfANMsRHghwABAgQIEBgtoOHCyiBAgAABArMTsEm+Qmub4ysEdDsBAgQI9FHA+VEfqy7n2wScH1kIBAgQIEBgaoGi4eIzSR41MMJuSd429YhuJECAAAECBCYRcJ40idaIa50nrRDQ7QQmFGhTw0WR2h+Wf4t/8V+2a/084xnPuO1tF3e6050mJHA5geYK/OxnP7vtrRYf+chHRgV5bvn2l182NwORESBAgACBRghouGhEGQRBgAABAj0SsEk+ZbFtjk8J5zYCBAgQIOD8yBromYDzo54VXLoECBAgUIdA0XDxf4b+0te9k5xex2TGJECAAAECBEYKOE+acmE4T5oSzm0EViDQtoaLNam+PMkpw3nf+c53vq3p4ulPf/oKSNxKoBkCH/3oR29rtiheBT3iZ58kb2lGpKIgQIAAAQKNF9Bw0fgSCZAAAQIEOihgk3zCotocnxDM5QQIECBAYLSA8yMro/MCzo86X2IJEiBAgMBsBO6Q5JNJHjcwnYaL2dibhQABAgQIDAo4T5pwPThPmhDM5QQqEmhrw0WR/l8mWZ3k4cMWRx99dA455JCKiAxDYPYCxxxzTA499NBRE385yaokn5p9VGYkQIAAAQKtFdBw0drSCZwAAQIEWi5gk3zMAtocHxPKZQQIECBAYDwB50fjObmqhQLOj1pYNCETIECAQFMF/jDJx5M8YSBADRdNrZa4CBAgQKDrAs6Txqyw86QxoVxGoAaBNjdcFBx3KV/nt+OwzXOf+9y8973vze1vf/sa2AxJoB6BX/3qV3ne856X973vfaMmOD/JXkl+Us/sRiVAgAABAp0V0HDR2dJKjAABAgRaIGCTfJki2RxvwSoWIgECBAi0UcD5URurJuZFBZwfWRwECBAgQKByAQ0XlZMakAABAgQIrEjAeZLzpBUtIDcTqFug7Q0Xa3z2S3LiMNbd7373XHHFFdlss83qdjQ+gRULXH311dlyyy3zgx/8YNRY+yc5acWTGIAAAQIECPRTQMNFP+suawIECBBojoBN8kVqodmiOYtUJAQIECDQWQHnR50tbX8Sc37Un1rLlAABAgRmKjCq4eIVSU6eaRQmI0CAAAECBAYFnCc5T/JvBIHGCnSl4aIAflqS1UkeMqx94oknZr/9ij11PwSaKXDSSSdl//2Lnop1fm5IsmphfX+smZGLigABAgQItEJAw0UryiRIAgQIEOi4gE3yoQJrtuj4ipceAQIECDRJwPlRk6ohlokEnB9NxOViAgQIECAwiUDRcFF8D+OJAzcdmOSESQZxLQECBAgQIFC5gPMk50mVLyoDEqhCoEsNF4XHXZOcnmTbYZytt946l1xySRVmxiBQqcA222yTSy+9dNSYFyfZK8mPKp3QYAQIECBAoH8CGi76V3MZEyBAgEAzBWySl3XRbNHMBSoqAgQIEOi0gPOjTpe3m8k5P+pmXWVFgAABAo0RKBourkry1IGINFw0pjwCIUCAAIGeCzhPcp7U838FpN9Ega41XKwxLj4EHTcMfv/73z9XXHFFHvOYxzSxFmLqmcC1116bLbfcMt/61rdGZX5QkuN7RiJdAgQIECBQl4CGi7pkjUuAAAECBCYX6P0muWaLyReNOwgQIECAQIUCzo8qxDRUPQLOj+pxNSoBAgQIEBgSWD/J+5P89cDvDx71XSNyBAgQIECAwFwEnCede2523XXXUfjFL8+dS1VMSqDHAl1tuChK+swkq5NsNFzfU089NXvvvXePyy71eQucdtppeelLXzoqjBuTrEry4XnHaH4CBAgQINAhAQ0XHSqmVAgQIECgEwK93STXbNGJ9SsJAgQIEGi/gPOj9tewsxk4P+psaSVGgAABAs0TGNVwccRCmK9rXqgiIkCAAAECvRVwnrRu6TVb9PZfB4nPW6DLDReF7b2TnJbk74ahd9ppp7zzne+ct7/5eyiw884757zzzhuV+d8nKTqBvttDFikTIECAAIE6BTRc1KlrbAIECBAgMJ1A7zbJNVtMt1DcRYAAAQIEahJwflQTrGGnF3B+NL2dOwkQIECAwBQCRcPFFUmePXDvUUkOX/hn+FxpiuHdQoAAAQIECFQk4Dzp95CaLSpaVIYhMI1A1xsu1pgcmqT4YLTWz0Me8pBcfvnl2Xjjjaexcw+BiQSuv/76bLXVVrnhhhtG3XdYkqMnGtDFBAgQIECAwLgCGi7GlXIdAQIECBCYrUBvNsk1W8x2YZmNAAECBAhMIOD8aAIsl9Yj4PyoHlejEiBAgACBZQTWS3Jpkq0GrtNwYdkQIECAAIFmCjhPSjRbNHNtiqpHAn1puChK+jdJVie533B9zznnnOyyS/HfyX4I1COwxBcrvp1kVZL31zOzUQkQIECAAIERfxNRn56BLQACBAgQINB0gc5vkmu2aPoSFB8BAgQIEHB+ZA3MT8D50fzszUyAAAECvRcoGi4uSfK8AYkTkhzkDRe9XxsACBAgQKCZAs6TmlkXURHojUDfvmz2J0lOTfK3wxVetWpVzjzzzN4UXqKzE9hjjz2yenXR67POzz8keWmSb84uGjMRIECAAIFeCnjDRS/LLmkCBAgQaJFAZzfJNVu0aBUKlQABAgT6LuD8qO8rYA75Oz+aA7opCRAgQIDA7wVGNVy8Ocl+Gi4sEwIECBAg0FgB50mNLY3ACHRfoG8NF2sqekSS1w6X95GPfGQuu+yyPOhBD+p+5WVYu8DXvva1PP/5z8+//Mu/jJrryIUP6YfXHoQJCBAgQIAAgUJAw4V1QIAAAQIEmi/QuU1yzRbNX3QiJECAAAECIwScH1kWtQs4P6qd2AQECBAgQGAcAQ0X4yi5hgABAgQINE/AeVLzaiIiAr0Q6GvDRVHcrZIUrx2413ClL7zwwmy33Xa9WACSrEfgoosuyvbbbz9q8O8lWZXk8npmNioBAgQIECAwQkDDhWVBgAABAgTaIdCZTXLNFu1YcKIkQIAAAQKLCDg/sjRqE3B+VButgQkQIECAwKQCRcPFhUm2HrjRGy4mVXQ9AQIECBCYj4DzpPm4m5VArwX63HBRFL54lcVbkzx7eBXss88+Ofnkk3u9OCQ/ncC+++6bU045ZdTNH0zysiRfm25kdxEgQIAAAQJTCmi4mBLObQQIECBAYA4Crd8k12wxh1VjSgIECBAgUL2A86PqTXs/ovOj3i8BAAQIECDQLIHbJ3lHkh0GwtJw0awaiYYAAQIECCwl4DzJ+iBAYKYCfW+4WIP9+iQHD8tvuummufTSS/Mnf/InMy2Kydop8M1vfjNbb711rrnmmlEJHJvkNe3MTNQECBAgQKD1AhouWl9CCRAgQIBAzwRau0mu2aJnK1W6BAgQINAHAedHfahyzTk6P6oZ2PAECBAgQGA6gaLh4u1Jdhy4/bTyL9EcPleabgZ3ESBAgAABAnULOE+qW9j4BAj8TkDDxe8XQ/GawNVJ7jq8Pi677LI873nPs2wILCrw3ve+N89//vNH/fmPkqxKcik+AgQIECBAYG4CGi7mRm9iAgQIECAwtUDrNsk1W0xdazcSIECAAIGmCzg/anqFGhyf86MGF0doBAgQINB3gaLh4twkOw1AnF1+v0PDRd9Xh/wJECBAoE0CzpPaVC2xEmixgIaLtYu3cZK3JHnGcE0PPPDAHHfccS0utdDrEjjooINy/PHHjxr+I0lenuT6uuY2LgECBAgQIDCWgIaLsZhcRIAAAQIEGifQmk1yzRaNWzsCIkCAAAECVQs4P6patAfjOT/qQZGlSIAAAQJtFrhdkjOS7D6QhIaLNldU7AQIECDQZwHnSX2uvtwJzEhAw8Vo6DckedXwHz3lKU/Ju9/97tz73veeUXlM02SB7373u3nhC1+YT3ziE6PCfGOSVzc5frERIECAAIEeCWi46FGxpUqAAAECnRNo/Ca5ZovOrTkJESBAgACBpQScH1kfywo4P1qWyAUECBAgQKAJAkXDxVuT7DUQzNuTvCTJr5sQoBgIECBAgACBiQScJ03E5WICBCYV0HCxuNj2SVYnucvgJX/4h3+Yyy+/PM9+9rMntXZ9hwQ++MEPZquttsovf/nL4ax+Ur5i8sIOpSsVAgQIECDQdgENF22voPgJECBAoO8Cjd0k12zR96UpfwIECBDoqYDzo54Wfpy0nR+No+QaAgQIECDQCIFRDRfF9zx21HDRiPoIggABAgQITCPgPGkaNfcQIDCWgIaLpZkeleQtSZ4yfNnhhx+e173udWMhu6hbAkXdjzjiiFFJFa+6eHmSL3YrY9kQIECAAIHWC2i4aH0JJUCAAAECBNK4TXLNFlYlAQIECBDotYDzo16Xf3Tyzo8sCgIECBAg0CqBouHipCT7DkR9UZIdNFy0qo6CJUCAAAECwwLOk6wJAgRqEdBwsTzr+kmKV0QPfsi67a5nPetZueiii/LHf/zHy4/iitYL/Od//me22267fOhDHxqVy8lJXp3kltYnKgECBAgQINA9AQ0X3aupjAgQIECgnwKN2STXbNHPBShrAgQIECAwJOD8yJK4TcD5kYVAgAABAgRaKVA0XByb5ICB6DVctLKUgiZAgAABAusIOE+yKAgQqFxAw8X4pDsnWb3wgesOg7dsuOGGueyyy/L0pz99/JFc2TqBj370o3n+85+fm2++eTj2XyRZleSdrUtKwAQIECBAoD8CGi76U2uZEiBAgED3Bea+Sa7ZovuLTIYECBAgQGBCAedHE4J16XLnR12qplwIECBAoGcCGi7vKUMXAAAgAElEQVR6VnDpEiBAgEDvBJwn9a7kEiZQr4CGi8l8H5vklCRPHL7tuOOOy4EHHjjZaK5uhcDxxx+fgw46aFSsn06yT5LPtiIRQRIgQIAAgf4KaLjob+1lToAAAQLdFJjbJrlmi24uKFkRIECAAIEKBJwfVYDYtiGcH7WtYuIlQIAAAQJrCYxquLgkyXZJfs2KAAECBAgQ6ISA86ROlFESBJohoOFi8jrcOckJSfYevnWrrbbKu971rtzpTneafFR3NE7gZz/7WV70ohfl8ssvHxXbaeWrJX/auMAFRIAAAQIECAwLaLiwJggQIECAQPcEZr5Jrtmie4tIRgQIECBAoGIB50cVgzZ1OOdHTa2MuAgQIECAwEQCoxourkjyd0l+NdFILiZAgAABAgSaLOA8qcnVERuBFglouJi+WC9JsjpJ8SHsdz/3vve9c+mll+ZJT3rS9CO7c+4C//RP/5Stt9463/3ud4djKf4mg1VJ3jb3IAVAgAABAgQIjCug4WJcKdcRIECAAIF2Ccxsk1yzRbsWhmgJECBAgMCcBZwfzbkAdU7v/KhOXWMTIECAAIGZChTflzoqySEDs74vyfM0XMy0DiYjQIAAAQKzEHCeNAtlcxDouICGi5UVeLMkJycpXhW91s/JJ5+cffbZZ2Wju3suAqecckr23XffUXN/NknxB1fPJTCTEiBAgAABAtMKaLiYVs59BAgQIECg+QK1b5Jrtmj+IhAhAQIECBBooIDzowYWZaUhOT9aqaD7CRAgQIBAowSK70sduvCXrB45EJWGi0aVSDAECBAgQKBSAedJlXIajED/BDRcrLzmd01yfJLdh4fabrvtct5552W99dZb+SxGqF3g1ltvzU477ZSLLrpo1FxnJTlwoeHiR7UHYgICBAgQIECgagENF1WLGo8AAQIECDRLoLZNcs0WzSq0aAgQIECAQMsEnB+1rGCLhev8qCOFlAYBAgQIEFhbYFTDxYeTPMcbLiwVAgQIECDQWQHnSZ0trcQI1C+g4aI6472SnDY83EYbbZSLL744m266aXUzGalygWuuuSbbbrttbrzxxlFj753k9MonNSABAgQIECAwKwENF7OSNg8BAgQIEJifQOWb5Jot5ldMMxMgQIAAgY4JOD9qcUGdH7W4eEInQIAAAQJLCxTflzo4yTEDl30syTMX3nxxKzwCBAgQIECgswLOkzpbWokRqFdAw0W1vk9L8uYkjx4e9owzzsgee+xR7WxGq0TgzDPPzJ577jlqrC8keUWS4kO1HwIECBAgQKC9Ahou2ls7kRMgQIAAgUkEKtsk12wxCbtrCRAgQIAAgTEEnB+NgdS0S5wfNa0i4iFAgAABApUKFN+XemWSEwdG1XBRKbHBCBAgQIBAYwWcJzW2NAIj0FwBDRfV1+beSY5L8r+Gh95ll11yzjnnVD+jEacW2HXXXVN8iWLEz9uTHJTku1MP7kYCBAgQIECgKQIaLppSCXEQIECAAIH6BVa8Sa7Zov4imYEAAQIECPRUwPlRiwrv/KhFxRIqAQIECBCYXqD4CzjfNHD7PyX5K2+4mB7UnQQIECBAoEUCzpNaVCyhEmiCgIaL+qqwb/m2i7VmeNjDHpYLL7wwf/7nf17fzEZeVuDzn/98tt9++3zlK18ZdW3xofrkZQdxAQECBAgQINAWAQ0XbamUOAkQIECAQDUCU2+Sa7aopgBGIUCAAAECBJYUcH7U4AXi/KjBxREaAQIECBCoXmC44eKaJE9Kckv1UxmRAAECBAgQaKCA86QGFkVIBJoqoOGi3spsXnbDP3x4muJNF8UbL/zMXmCJL098uXxl5FWzj8qMBAgQIECAQI0CGi5qxDU0AQIECBBoqMDEm+SaLRpaSWERIECAAIFuCjg/amBdnR81sChCIkCAAAEC9QpouKjX1+gECBAgQKANAs6T2lAlMRJogICGi/qL8CdJjk2yw/BUe+21V0477bT6IzDD7wT23nvvnH766aNELkhycJJv4iJAgAABAgQ6J6DhonMllRABAgQIEBhLYOxNcs0WY3m6iAABAgQIEKhWwPlRtZ4rGs350Yr43EyAAAECBNoqsE+SkweC94aLtlZS3AQIECBAYGUCzpNW5uduAr0Q0HAxuzK/OskJw9M95jGPyfnnn5+HP3ydl2DMLrIezPTlL385O+64Y6699tpR2R6Q5A09YJAiAQIECBDoq4CGi75WXt4ECBAgQCBZdpNcs4VlQoAAAQIECMxZwPnRHAvg/GiO+KYmQIAAAQLzF1iV5MyBMDRczL8mIiBAgAABAvMScJ40L3nzEmiJgIaL2RZqiyRvSvKQ4WmLposddljnJRizja6js11wwQW3NVuM+LkhySuTXNnR1KVFgAABAgQI/FZAw4WVQIAAAQIE+i2w6CZ5wbLrrruO0il+eW6/2WRPgAABAgQIzFDA+dEMsddM5fxoDuimJECAAAECzRJ4SZKzB0L6v0mekOSWZoUpGgIECBAgQGBGAs6TZgRtGgJtFNBwMfuq/VmSY5O8cHjq/fbbLyeeeOLsI+rwjPvvv39OOumkURm+O8nBSb7e4fSlRoAAAQIECPxWQMOFlUCAAAECBAiM3CRfhEWzhfVCgAABAgQIzEPA+dEM1Z0fzRDbVAQIECBAoLkCww0XX0ryF0l+2dyQRUaAAAECBAjULOA8qWZgwxNoq4CGi/lV7jVJjhme/olPfGLe+c535sEPfvD8IuvAzP/6r/+anXfeOZ/+9KdHZXNIktd3IE0pECBAgAABAuMJaLgYz8lVBAgQIECg6wLjbJJrtuj6KpAfAQIECBBovoDzoxpr5PyoRlxDEyBAgACB9gnsmOTtSW5fhn5dkv+p4aJ9hRQxAQIECBCoWMB5UsWghiPQBQENF/Ot4vOTFK9f2GgwjD/4gz/IxRdfnG222Wa+0bV09ksuuSTbbrttfvOb4e9W5sYk+yW5rKWpCZsAAQIECBCYTkDDxXRu7iJAgAABAl0UWGqTXLNFFysuJwIECBAg0E4B50c11M35UQ2ohiRAgAABAu0WeGGS45L8aZmGhot211P0BAgQIECgSgHnSVVqGotABwQ0XMy/iA8r37ZQbJ6v9XPQQQfl2GOPnX+ELYrg4IMPznHHFZ+H1/kpmiyKvxXqKy1KR6gECBAgQIBANQIaLqpxNAoBAgQIEOiKwKhNcs0WXamuPAgQIECAQHcEnB9VWEvnRxViGooAAQIECHRHYLjh4oYkj/CGi+4UWCYECBAgQGCFAsXZ0duGxthtxO9WOI3bCRBog4CGi+ZU6XVJDh8O5+lPf3rOPffcPOABD2hOpA2M5Bvf+EZ22WWXfPSjHx0V3RELvyx8/RAgQIAAAQL9FNBw0c+6y5oAAQIECCwl4PnA+iBAgAABAgTaIuD8aAWVcn60Ajy3EiBAgACB7gs8O8lbkzyoTPXrSR6e5BfdT12GBAgQIECAwBgCd0jy7SR3L6/9cZKNy9+NcbtLCBDokoCGi2ZVc9skJya532BYd7rTnfKud70rW221VbOibUg0l19+eV70ohflZz/72XBExf/Y7b/wP3IXNyRUYRAgQIAAAQLzEfCFyvm4m5UAAQIECDRZwPNBk6sjNgIECBAgQGBYwPnRFGvC+dEUaG4hQIAAAQL9Etgkyd8n+R9l2hou+lV/2RIgQIAAgeUE1kvy8SSblRcWTZl/keS65W705wQIdE9Aw0XzavqoJMckee5waK997WtzxBHFyxr8rBE4/PDDc+SRR44CeV+SQ5J8kRYBAgQIECDQewFfqOz9EgBAgAABAgTWEfB8YFEQIECAAAECbRNwfjRBxZwfTYDlUgIECBAg0F+Bhyx8afIfkjy0JNBw0d+1IHMCBAgQIDBKoGi4+EiSp5R/+Kuy4eILuAgQ6J+Ahotm1nz9JEVnxcHD4W2xxRY5++yzc5/73KeZkc8oqn//93/PbrvtliuvvHLUjMcmOXyh4eKWGYVjGgIECBAgQKDZAr5Q2ez6iI4AAQIECMxDwPPBPNTNSYAAAQIECKxUwPnRMoLOj1a6xNxPgAABAgR6JaDholflliwBAgQIEJhY4PZJ/jHJ08o7f102XHx+4pHcQIBA6wU0XDS7hDsleWOSew2Gebe73S3nn39+nvOc5zQ7+pqi+8AHPpAdd9wxP/zhD4dn+F6SVyU5r6apDUuAAAECBAi0U8AXKttZN1ETIECAAIE6BTwf1KlrbAIECBAgQKBuAedHI4SdH9W97IxPgAABAgQ6JzDccPHNJP8jyX91LlMJESBAgAABAtMIFN+v/nCSZ5Q3Fw0Xj01y7TSDuYcAgXYLaLhofv2K/4I+OsmzhkM9+uijc8ghhzQ/gwojPOaYY3LooYeOGvFDSYo/+GyF0xmKAAECBAgQ6IaAL1R2o46yIECAAAECVQp4PqhS01gECBAgQIDAPAScHw2oOz+axxI0JwECBAgQaL3Agxb+lup/SLJxmcl3Fv6Cz+J3Gi5aX1oJECBAgACBSgSGGy6KQYv9mM9VMrpBCBBolYCGi3aU685Jjkiy/3C4L3jBC7J69eoUb73o8k/xNotVq1blPe95z6g0T0xyeJKfdtlAbgQIECBAgMDUAr5QOTWdGwkQIECAQGcFPB90trQSI0CAAAECvRJwfuT8qFcLXrIECBAgQKBigfsneX+SR5bjarioGNhwBAgQIECgAwLFXwS++UAeGi46UFQpEJhGQMPFNGrzu+clSd6Q5K6DIdzvfvfLO97xjjzjGWveXDS/AOuY+SMf+Uhe/OIX59vf/vbw8D9aaLJ4dZK31TGvMQkQIECAAIHOCPhCZWdKKRECBAgQIFCZgOeDyigNRIAAAQIECDRAwPnR2kVwftSARSkEAgQIECDQAoH7JvlAkkeVsX43yZ8m+XkLYhciAQIECBAgMBuBDyZ51sBUmyb559lMbRYCBJokoOGiSdUYL5bNkhyV5OnDl59wwgl59auL/oPu/LzhDW/IAQccMCqhjyY5bKF78OruZCsTAgQIECBAoCYBX6isCdawBAgQIECgxQKeD1pcPKETIECAAAECIwWcH/2WxfmRf0EIECBAgACBcQWGGy5+mKR464WGi3EFXUeAAAECBLovULwN6zkDaT4+yTXdT1uGBAgMC2i4aOeaKN5wcUSSlw+Hv/3222f16tW5y13u0s7Myqh/8pOfZNWqVbnwwgtH5fGWJIcnKf6GIj8ECBAgQIAAgeUEfKFyOSF/ToAAAQIE+ifg+aB/NZcxAQIECBDog4DzI+dHfVjnciRAgAABAlUJ3LN8w8VflANquKhK1jgECBAgQKA7Av+Q5LkD6TxhoQHjM91JTyYECIwroOFiXKlmXrdnkjckWau74kEPelDOPffcPPnJT25m1MtE9clPfjK77LJLvva1rw1f+ZMkxSs8zmhlYoImQIAAAQIE5iXgC5XzkjcvAQIECBBoroDng+bWRmQECBAgQIDAygWcH63c0AgECBAgQIBA9wWKZtUPJtm0TLX4Sz+LN1z8rPupy5AAAQIECBAYU2C44aJ4w+inx7zXZQQIdEhAw0X7i/nUJEclWae74s1vfnP23XffVmV48skn5xWveMWomD+Z5LAkH29VQoIlQIAAAQIEmiDgC5VNqIIYCBAgQIBAswQ8HzSrHqIhQIAAAQIEqhdwflS9qREJECBAgACBbgkMN1z8eOEvAL2PhotuFVk2BAgQIEBghQKXJXnewBh/meTqFY7pdgIEWiig4aKFRRsR8r2SHJGk+BuL1vp58YtfnLPOOivrr79+ozO95ZZbsvvuu+cd73jHqDiLN1ocnuR7jU5CcAQIECBAgEBTBXyhsqmVERcBAgQIEJifgOeD+dmbmQABAgQIEJidgPOj2VmbiQABAgQIEGifwHDDxU/Khoufti8VERMgQIAAAQI1CVySZOuBsZ+U5FM1zWVYAgQaLKDhosHFmSK0fZKckOQOg/c+4hGPyNlnn53HP/7xUwxZ/y2f+cxnsttuu+VLX/rS8GS/WPibAw5Ickr9UZiBAAECBAgQ6LCAL1R2uLhSI0CAAAECUwp4PpgSzm0ECBAgQIBAKwWcH7WybIImQIAAAQIEahbQcFEzsOEJECBAgEAHBC5O8sKBPJ6S5JMdyEsKBAhMKKDhYkKwFlz+zCRHJnnCcKynn3569txznZdgzDWlM844I3vttdeoGP5Pktcm+fBcAzQ5AQIECBAg0AUBX6jsQhXlQIAAAQIEqhXwfFCtp9EIECBAgACB5gs4P2p+jURIgAABAgQIzFZgg4Xv1nwwyWbltN5wMVt/sxEgQIAAgTYIXJRk24FANVy0oWpiJFCDgIaLGlAbMOT9kxyRZNfhWHbfffesXr26ASEmq1atyllnnTUqlnOSHJ7kW40IVBAECBAgQIBA2wV8obLtFRQ/AQIECBCoXsDzQfWmRiRAgAABAgSaL+D8qPk1EiEBAgQIECAwO4E7lQ0XTy6n/GmSeycp/tMPAQIECBAgQKAQOD/JDgMUf5XkY2gIEOifgIaLbtf8VUmOX3jjxe0G03zsYx97W9PFYx7zmLlkf+21197WbPHZz352eP5fJzkwyRvnEphJCRAgQIAAga4K+EJlVysrLwIECBAgML2A54Pp7dxJgAABAgQItF/A+VH7aygDAgQIECBAYOUCww0X/5XknkmKN134IUCAAAECBAgUAucl2XGAYvMkH0ZDgED/BDRcdL/mW5Rvu/iL4VTf9ra3Zddd13kJRq0i55xzTl7ykpeMmuNz5Vstrqw1AIMTIECAAAECfRTwhco+Vl3OBAgQIEBgaQHPB1YIAQIECBAg0HcB50d9XwHyJ0CAAAECBP4oyQcW/pbqp5UUv0hyDw0XFgYBAgQIECAwIPCOJDsP/P/PTvIhQgQI9E9Aw0U/av5nZdPFYKfdbZm/9KUvzVvf+taZKLzsZS/LqaeeOmqu4rVLhy/8D9PXZxKISQgQIECAAIG+CfhCZd8qLl8CBAgQILC8gOeD5Y1cQYAAAQIECHRfwPlR92ssQwIECBAgQGBxgfWTvD/JX5eXaLiwWggQIECAAIFhgXOS7DLwy78pGzZJESDQMwENF/0q+GuSHDOc8mabbZbVq1dnk002qUXjuuuuy6pVq3L11VePGv+QJK+vZWKDEiBAgAABAgR+K+ALlVYCAQIECBAgMCzg+cCaIECAAAECBAj8XsD5kdVAgAABAgQI9FFgvbLh4pll8r9Mcq8k/6+PGHImQIAAAQIERgoMN1w8L8nlrAgQ6J+Ahov+1fz55dsuHjmY+vrrr59zzjknO+64zkswViR0/vnnZ9ddd80tt9wyPM6/lG+1uGxFE7iZAAECBAgQILC8gC9ULm/kCgIECBAg0DcBzwd9q7h8CRAgQIAAgeUEnB8tJ+TPCRAgQIAAga4JFA0XVybZvEysaLi4b5IfdC1R+RAgQIAAAQJTC6xOsvvA3RoupqZ0I4F2C2i4aHf9po3+YWXTxQuHB3jlK1+Zk046adpx17pvv/32y5ve9KZRY727bLb4SiUTGYQAAQIECBAgsLSAL1RaIQQIECBAgMCwgOcDa4IAAQIECBAgsK6A8yOrggABAgQIEOiTwO2SXJFkizJpDRd9qr5cCRAgQIDAeAJnJlk1cOnWSd4z3q2uIkCgSwIaLrpUzclzeV3Z+LDWnU972tOyevXqPOQhD5l8xCQ33HBDVq1alY997GOj7j9i4ZfFvH4IECBAgAABArMS8IXKWUmbhwABAgQItEfA80F7aiVSAgQIECBAYPYCzo9mb25GAgQIECBAYPYCxXem3ptky3JqDRezr4EZCRAgQIBA0wVOT7LnQJDbJin+wnE/BAj0TEDDRc8KPiLd4n8AiiaIhw7+2QYbbJCzzz47L3zhOi/BWFLs3e9+d3bbbbf8+Mc/Hr7uq2Vzx8XICRAgQIAAAQIzFvCFyhmDm44AAQIECLRAwPNBC4okRAIECBAgQGCuAs6P5spvcgIECBAgQGAGAhouZoBsCgIECBAg0HKBtyR52UAO2yXxHdiWF1X4BKYR0HAxjVr37nlU2XTxvOHUDjzwwBx33HFjZXzQQQfl+OOPH3Vt8TcCHJ7ki2MN5CICBAgQIECAQLUCvlBZrafRCBAgQIBAFwQ8H3ShinIgQIAAAQIE6hZwflS3sPEJECBAgACBeQoMN1zckuT+Sb43z6DMTYAAAQIECDRKYLjhYuck5zUqQsEQIDATAQ0XM2FuxSTrl00XBw9Hu/nmm2f16tV54AMfODKRm266KatWrcpVV1016s+PLZstig+mfggQIECAAAEC8xDwhcp5qJuTAAECBAg0W8DzQbPrIzoCBAgQIECgOQLOj5pTC5EQIECAAAEC1QqMarjYKMl3qp3GaAQIECBAgECLBd6cZN+B+F+c5J0tzkfoBAhMKaDhYkq4Dt+2Y9l48WeDOd7jHvfIWWedlec9b+2XYLz3ve/N7rvvnv/4j/8YJvl62WhxfoetpEaAAAECBAi0Q8AXKttRJ1ESIECAAIFZCng+mKW2uQgQIECAAIEuCDg/6kIV5UCAAAECBAgMC1ya5AXlL4u/SFTDhTVCgAABAgQIDAq8IcmrBn6xa5JzEREg0D8BDRf9q/k4Gf9F2XSxxfDFhx12WI488sjbfv3a1742Rx111KjxriybLT43zmSuIUCAAAECBAjULOALlTUDG54AAQIECLRQwPNBC4smZAIECBAgQGDuAs6P5l4CARAgQIAAAQIVC1yc5IXlmEXDxZ8m+XbFcxiOAAECBAgQaK/AcUkOHAh/VZKz2puOyAkQmFZAw8W0ct2/705l08Vgd95tWT/3uc+97T/f9773jVJ4Y9ls8bPuE8mQAAECBAgQaImAL1S2pFDCJECAAAECMxTwfDBDbFMRIECAAAECnRJwftSpckqGAAECBAj0XmCw4eLWJA9JcmPvVQAQIECAAAECawSOTXLQAMceSVbjIUCgfwIaLvpX80kzLl6BdESS+y9z47fKRotzJp3A9QQIECBAoCECxf/WbVxupBZ/e82fJLlPknsmuWuSuyT5oyTrlfEWm67/tfDqwJ8k+VGS7yf59yTfTPL/JbkhyfVJiv+N9DNfAV+onK+/2QkQINAHAc8R7auy54P21UzEBAgQIECAQLMEnB81qx6iIUCAAIH6BOz71GfbhJHflWT7gbO/hyb5ehMCEwMBAgQIdFLAc0X7ynpUkkMHwn55kre2Lw0REyCwUgENFysV7Mf9TyybLp65SLofLpstPt0PDlkSIECAQAcEiuaJJyfZLMnjkvzPsrGijtSKRoz/m+Sfk1yd5JNlk0YdcxlztIAvVFoZBAgQIFClgOeIKjXnN5bng/nZm5kAAQIECBDojoDzo+7UUiYECBAg8FsB+z79WwnvWGiw2LlMu/jL1jRc9G8NyJgAAQJ1CXiuqEt2tuMemeSwgSn3T3LSbEMwGwECTRDQcNGEKrQjhj8umy72GQr3lLLZ4j/bkYYoCRAgQKDHAn+e5G8Wmh42T/LUOTt8fKHZ46ok70/y+TnH0ofpfaGyD1WWIwECBOoV8BxRr+88Rvd8MA91cxIgQIAAAQJdFHB+1MWqyokAAQL9ErDv0696D2f79oU317+4/GXRcPGIhTdefLXfJLInQIAAgRUIeK5YAV5Dbz18Ia7XDcR2QJI3NDRWYREgUKOAhosacTs69J5l40WRXvE/Jmd0NE9pESBAgEA3BIpN0RcmeUGShzc0pS8nec9CfO9O8qWGxtj2sHyhsu0VFD8BAgTmI+A5Yj7us5rV88GspM1DgAABAgQI9EXA+VFfKi1PAgQIdEPAvk836lhFFucm+V/lQL9K8ugk11UxsDEIECBAoDcCniu6XepDkhw9kOJBSY7vdsqyI0BglICGC+tiGoE1fyt48bdz+yFAgAABAk0U2LV8/e/Yb7K4y13ukkc84hF52MMelgc96EF54AMfmPve9765173ulbvd7W7ZYIMNcsc73jHrrbfebfneeuut+fnPf54f//jH+eEPf5jvfe97+c53vpObbropX/va1/KVr3wlX/rSl/KTn/xkEp/if1vfmeScSW5y7bICvlC5LJELCBAgQGBAwHNEP5aD54N+1FmWBAgQIECAwGwFnB/N1ttsBAgQIDC5gH2fyc26fsfqJLuXSWq46Hq15UeAAIFqBTxXVOvZ1NGGGy5em+SopgYrLgIE6hPQcFGfrZEJECBAgACB2QrcJ8neSYq/Te+ey029ySab5MlPfnI222yzPO5xj7ut0aKOn6Lx4p//+Z9z9dVX55Of/GSuu26svxTn++VbpE5byOff64irZ2P6QmXPCi5dAgQITCHgOWIKtJbf4vmg5QUUPgECBAgQIECAAAECBAgQGFPAvs+YUD297PTybLFIX8NFTxeBtAkQIDCBgOeKCbA6cukBQ2+00HDRkcJKg8CkAhouJhVzPQECBAgQINA0gfsn2T/JvkmWfLbZcssts8UWW2TzzTfPRhttNJc8brzxxlx11VW58sorc8UVVywXQ/FFwJOTnJjkW8td7M8XFfCFSouDAAECBBYT8BzR37Xh+aC/tZc5AQIECBAgQIAAAQIECPRDwL5PP+q80iw1XKxU0P0ECBDoh4Dnin7UeVSWr05ywsAfHJnk8P5yyJxAfwU0XPS39jInQIAAAQJtF7hLktckOWipRotnPvOZ2W677bL11ltnww03bFTON998cy699NJcdNFF+fCHP7xUbMUXAo9PckySnzQqiXYE4wuV7aiTKAkQIDBLAc8Rs9Ru5lyeD5pZF1ERIECAAAECBAgQIECAAIGVCtj3Walgv+4fbrh4bJLP94tAtgQIECCwhIDnCsuj+Atg3zjA8Pokh2AhQKB/Ahou+ldzGRMgQIAAgS4I7L2QxOuS3HNUMne9612z2267ZZdddsnGG2/cinyvv5yjh0QAACAASURBVP76nHvuuTn77LPzox/9aLGYv1/mfVorkmpOkL5Q2ZxaiIQAAQJNEPAc0YQqzD8Gzwfzr4EICBAgQIAAAQIECBAgQIBA1QL2faoW7f54ww0XT0zyz91PW4YECBAgMIaA54oxkHpwyb5J3jyQ57HlXw7bg9SlSIDAoICGC+uBAAECBAgQaJPAE5Icl+Spo4L+sz/7s+yzzz7Ze++9s/7667cpr9/Fesstt+S0007LKaeckq9//euL5fDx8s0e/6eVSc4+aF+onL25GQkQINBEAc8Rv62K54jfOng+aOK/pWIiQIAAAQIECBAgQIAAAQLTCdj3se8z3cpJTk6yT3nzr5JouJhW0n0ECBDojoDnCs8Vg6t5uOHixCSv6s5ylwkBAuMKaLgYV8p1BAgQIECAwLwFjkxy2KggHvCAB+SAAw7IS1/60nnHWOn8p556ak444YR84xvfWGzco5K8ttJJuzmYL1R2s66yIkCAwCQCniPW1er7c4Tng0n+DXItAQIECBAgQIAAAQIECBBoroB9H/s+K1mdb0ryinKAXyf5yyT+wrOViLqXAAEC7RbwXOG5YligeNPJqQO/PCnJ/u1e5qInQGAaAQ0X06i5hwABAgQIEJilwJ8neWu5wbnWvOutt14OP/zwHHLIIfmDP+jmY81vfvObHHPMMTniiCNy6623jnL/VJKXJfn8LIvSsrl8obJlBRMuAQIEKhTwHOE5YrHl5Pmgwn/RDEWAAAECBAgQIECAAAECBOYgYN/Hvk8Vy2644eKvknyiioGNQYAAAQKtEvBc4blisQW7Z5LTB/6weDvWmmbNVi1ywRIgsDKBbn4zcWUm7iZAgAABAgSaI7AqyRlJ1nlm2WGHHXL00Udno402ak60NUZy44035tBDD80FF1wwapbiC4PFh7zVNYbQ5qF9obLN1RM7AQIEphfwHFHaeY4YuYg8H0z/75Y7CRAgQIAAAQIECBAgQIDAvAXs+9j3qWoNnpDk1eVgxRsunp7k41UNbhwCBAgQaIWA5wrPFUst1D3K7y2tuea0JC9txcoWJAEClQpouKiU02AECBAgQIBAhQJvKd/csNaQD3jAA/LGN74x22yzTYVTtWeoSy65JK961avyjW98Y1TQxZtAXt6ebGYWqS9UzozaRAQIEGiMgOeIEaXwHLEWiueDxvzrKhACBAgQIECAAAECBAgQIDCRgH0f+z4TLZhlLn59koPLa4qGi2ck+ViVExiLAAECBBot4LnCc8VyC3TXJG8buEjDxXJi/pxARwU0XHS0sNIiQIAAAQItFrhHkvOTPGs4hxe/+MU55ZRTsuGGG7Y4vZWHfvPNN2efffbJO97xjlGDfSjJjgvNKv+x8pk6M4IvVHamlBIhQIDAsgKeI5Yh8hzxOyDPB8v+6+QCAgQIECBAgAABAgQIECDQKAH7PvZ96liQww0Xz0lyVR0TGZMAAQIEGiXgucJzxbgLcqck7xy4+Owku497s+sIEOiOgIaL7tRSJgQIECBAoAsCj0hycZKHDydz5plnZtWq4k2OftYIrF69OnvsUby9cJ2fLyfZNsmXaN0m4AuVFgIBAgT6IeA5YoI6e47wfDDBcnEpAQIECBAgQIAAAQIECBCYt4B9nwkqYN9nAqxksOGiOE96bpL3TzSCiwkQIECgbQKeKyaomOeK2/7C0/MGyIq3Xew2AaFLCRDoiICGi44UUhoECBAgQKADAk9OcmmSew3msskmm+Scc87Jpptu2oEUq0/hmmuuya677prrrrtuePDvLTRcbL3w6uNPVj9r60bUcNG6kgmYAAECEwt4jpiYLOn5c4TngynWjFsIECBAgAABAgQIECBAgMAcBOz7TIHe832fScQ0XEyi5VoCBAi0X8BzxRQ17PlzxYuSXDDA9vYku0zB6BYCBFouoOGi5QUUPgECBAgQ6IjAM5NcnuSOg/lsueWWOe+887Lhhht2JM160rj55puz00475Yorrhie4OdJtkry4Xpmbs2ovlDZmlIJlAABAlMJeI6Yiu23N/X4OcLzwQrWjVsJECBAgAABAgQIECBAgMCMBOz7rAC6x/s+k6gdmeSw8gZvuJhEzrUECBBon4DnihXUrMfPFS9McvEA3buS7LACSrcSINBSAQ0XLS2csAkQIECAQIcEig+1VyZZfzCnPffcM6effnqH0qw/lb322itnnHHG8ES3JNmi500XvlBZ//IzAwECBOYl4DmiIvkePkd4Pqho7RiGAAECBAgQIECAAAECBAjUJGDfpyLYHu77TCJXNFsUTRfFj4aLSeRcS4AAgXYJeK6oqF49fK4Ybri4NMk2FXEahgCBFglouGhRsYRKgAABAgQ6KFC8rvFDw2+2eM1rXpNjjjmmg+nWn9IhhxyS17++ePvxWj/Fmy6eleST9UfQyBl8obKRZREUAQIEVizgOWLFhGsP0LPnCM8HFa8fwxEgQIAAAQIECBAgQIAAgQoF7PtUiFkM1bN9n0n0hhsuXpDkskkGcC0BAgQINF7Ac0XFJerZc8XfJXnPAGHxf29dManhCBBogYCGixYUSYgECBAgQKCjAo9I8pEk9xrM76ijjsqhhx7a0ZRnk9bRRx+dww5b8/bj3835vf+fvXuB32rM9///RhhD2ZlxthOzPUho7EFo7DJUZhqFiujkWEnEoG06TidMJikV5ZQSqRxqMyhm5FzYM00Sf8aUcRhs/IVpEP3uz23dWd/1vb/f773u01rXWq/1ePTY2/e+1rWu63mt73c+97Wuz7oyCRfHZb74vVSdVsTqKiyojNVw0BgEEECgLALEEWVhrF1JiuII4oMK3UNUiwACCCCAAAIIIIAAAggggECJAsz7lAhY1+kpmvcJIzhM0jjvBJsvOk3SgjAVUBYBBBBAINYCxBUVGp4UxRUnBZIxF0myn3EggEDKBEi4SNmA010EEEAAAQRiIvBDScskHehvD8kW5RudOr7cviypraT/K9+VnKiJBZVODBONRAABBAoWII4omKq4gimJI4gPirs9OAsBBBBAAAEEEEAAAQQQQACBSgow71NJXcssyP/SrrQ+PzLtIZJ+67GTcFHh+4/qEUAAgSoLEFdUGDwlcUVnSZZkkTsekHRihWmpHgEEYihAwkUMB4UmIYAAAgggkAKBhyV19Pdz6NChGj9+fAq6Xr0u1rGN4yOSTqheK2JxJRZUxmIYaAQCCCBQNgHiiLJR1l1RCuII4oMq3EdcAgEEEEAAAQQQQAABBBBAAIGQAsz7hAQrpngK5n3CsFwm6RrvBJsv6iXpzjAVUBYBBBBAILYCxBVVGJoUxBW/kGRJFrm11g96CRfB50xV0OYSCCAQpQAJF1Hqc20EEEAAAQTSKXB9ZoeFQf6uDxgwQDfccEM6NSrc6/PPP1833nhj8CpTJV1Y4UvHqXoWVMZpNGgLAgggUJoAcURpfqHOTngcQXwQ6m6gMAIIIIAAAggggAACCCCAAAIVF2Dep+LE310g4fM+YSSDCRdnS5oVpgLKIoAAAgjEUoC4oorDkvC4IphwscRbb/P/VZGYSyGAQAwESLiIwSDQBAQQQAABBFIk0E/SDH9/O3furEWL/LvvpUijSl3t0qWLFi9eHLxaf0kzq9SEqC/DgsqoR4DrI4AAAuURII4oj2OoWhIcRxAfhLoTKIwAAggggAACCCCAAAIIIIBARQWY96kob/7KEzzvE0ZzsKTrvBNsvugcSbeFqYCyCCCAAAKxEyCuiGBIEhxXdJD0kKQtPdalki6XtDICZi6JAAIRCpBwESE+l0YAAQQQQCBlAj+W9L++bfbUsmVLPfPMM2rSpEnKKKrb3fXr1+voo4/W6tWr/Re2SeP/lPTn6rYmkquxoDISdi6KAAIIlFWAOKKsnIVXluA4gvig8NuAkggggAACCCCAAAIIIIAAAghUUoB5n0rq1lN3gud9woheIMl2hreDhIswcpRFAAEE4ilAXBHRuCQ4rjhe0sOStvJoX5bUS9KfIqLmsgggEJEACRcRwXNZBBBAAAEEUijwlKQ2/n4vX75cRxxxRAopqt/lFStWqHXr1sELPy3pp9VvTdWvyILKqpNzQQQQQKDsAsQRZSctvMKExhHEB4XfApREAAEEEEAAAQQQQAABBBBAoJICzPtUUreBuhM67xNGlISLMFqURQABBOIvQFwR4RglNK44TtIjvoSL/19Se0kvREjNpRFAIAIBEi4iQOeSCCCAAAIIpFBgjKQR/n7PmDFD/frZTo4c1RKYOXOm+vfvH7zcWEkjq9WGiK7DgsqI4LksAgggUCYB4ogyQZZSTQLjCOKDUm4IzkUAAQQQQAABBBBAAAEEEECgPALM+5THsaRaEjjvE8bDn3Bh59nDy5vCVEBZBBBAAIHYCBBXxGAoEhhXtJW0RNI2Hi8JFzG4z2gCAlEIkHARhTrXRAABBBBAIF0CR0p61t/lvn37atasWelSiElvzzzzTN1+++3B1hwl6bmYNLESzWBBZSVUqRMBBBCojgBxRHWcC7pKwuII4oOCRp1CCCCAAAIIIIAAAggggAACCFRMgHmfitGGrzhh8z5hAIIJFxdKmhqmAsoigAACCMRCgLgiFsPwbSMSFlcEEy4+l3R8wtfYxOhuoikIxEeAhIv4jAUtQQABBBBAIKkCj0uyLyDZo1mzZlq1apWaNGmS1P7Gul/r16/XwQcfrDfffNPfzmWS2sW64aU1jgWVpflxNgIIIBClAHFElPqBaycsjiA+iNG9RVMQQAABBBBAAAEEEEAAAQRSKcC8T4yGPWHzPmFkbUeLGb4TLpJ0fZgKKIsAAgggEAsB4opYDMO3jUhYXPFTSUslfc8j/qeXcFHjxbMx4qcpCCBQIQESLioES7UIIIAAAgggkBUYKGma32L+/Pnq3r07PBEKLFiwQKeeemqwBfYGn+kRNquSl2ZBZSV1qRsBBBConABxROVsi645QXEE8UHRdwEnIoAAAggggAACCCCAAAIIIFCyAPM+JROWv4IEzfuEwTlb0i2+EwZLmhKmAsoigAACCEQuQFwR+RDUbkCC4orWkh6VtIPXy395CRdPx5CdJiGAQAUFSLioIC5VI4AAAgggkHIB+7LxRibhYuecQ8+ePXXHHXeknCUe3e/Vq5fmzp3rb8wHkvaV9Fk8WljWVrCgsqycVIYAAghURYA4oirMxV0kIXEE8UFxw89ZCCCAAAIIIIAAAggggAACCJQqwLxPqYIVPD8h8z5hhIIJF0MkXROmAsoigAACCEQqQFwRKX/9F09IXHGYt8PFv3m9/VJSB0nLYkxP0xBAoAICJFxUAJUqEUAAAQQQQCArcJWkK3IWjRo10muvvabmzZvDEwOBtWvXar/99tPGjRv9rbExGxqD5pW7CSyoLLco9SGAAAKVFyCOqLxx0VdISBxBfFD0HcCJCCCAAAIIIIAAAggggAACCJQkwLxPSXyVPTkh8z5hkPpKmuU7wZ6T2T3KgQACCCDghgBxRYzHKSFxBQkXMb7HaBoC1RQg4aKa2lwLAQQQQACB9AjsJelNSZtjjbFjx2r48OHpEXCgp+PGjdOIESP8LbWFh80kveVA88M0kQWVYbQoiwACCEQvQBwR/Rg02IIExBHEBw2OMgUQQAABBBBAAAEEEEAAAQQQKLsA8z5lJy1/hQmY9wmDcoYk/5bwJFyE0aMsAgggEK0AcUW0/gVdPQFxxY8l3SzpJ16Hv5bUUdJjBQFQCAEEEiNAwkVihpKOIIAAAgggECuBSZIuzrWoWbNmssz1LbYg9IjTKG3atCm748ibb1puzObjOkmXxKmdZWgLCyrLgEgVCCCAQBUFiCOqiF3spRIQRxAfFDv4nIcAAggggAACCCCAAAIIIIBA8QLM+xRvV7UzEzDvE8bqdEl3+k74TeaFcqPDVEBZBBBAAIHIBIgrIqMv/MIJiCtaSbpGUnuv1/Z86eeSHilcgZIIIJAEAVY9JmEU6QMCCCCAAALxEthN0jv+3S2mTp2qCy64IF6tpDVZgWnTpmnQoEF+DftyuIekfySIiAWVCRpMuoIAAokXII5waIgdjyOIDxy612gqAggggAACCCCAAAIIIIBAIgSY93FoGB2f9wkjHUy4uFLSsDAVUBYBBBBAIBIB4opI2Iu7qONxha2fudXb1cIA7PnSLyX9vjgNzkIAAVcFSLhwdeRoNwIIIIAAAvEVGCNpRK55++67r/7617/Gt7W0TD/60Y/0xhtv+CXGShqZIBoWVCZoMOkKAggkXoA4wrEhdjiOID5w7F6juQgggAACCCCAAAIIIIAAAs4LMO/j2BA6PO8TRpqEizBalEUAAQTiI0BcEZ+xKKgljscV/+MlWVhf7fnSiZIeLKjjFEIAgcQIkHCRmKGkIwgggAACCMRG4P3Mxgk751pz3XXXafDgwbFpHA2pLTB58mRdfPHF/g8+kLRLgqxYUJmgwaQrCCCQeAHiCMeG2OE4gvjAsXuN5iKAAAIIIIAAAggggAACCDgvwLyPY0Po8LxPGOkeku7yncAOF2H0KIsAAghEJ0BcEZ19UVd2PK7wJ1xY/0+StKgoCE5CAAFnBUi4cHboaDgCCCCAAAKxFDhb0i25ljVt2lTvvfeett5661g2lkZ9K/DVV19p11131ccff+wnOcfbFjEJTCyoTMIo0gcEEEiDAHGEg6PscBxBfODg/UaTEUAAAQQQQAABBBBAAAEEnBVg3sfBoXN43ieMdjdJC3wnkHARRo+yCCCAQDQCxBXRuJd0VcfjinslnewDsP///pJAOBkBBJwTIOHCuSGjwQgggAACCMRa4HFJbXMtvPzyyzVhwoRYN5jGfSswZMgQXXPNNX6OZZLaJcSHBZUJGUi6gQACiRcgjnB0iB2NI4gPHL3faDYCCCCAAAIIIIAAAggggICTAsz7ODlsiX9+ZKPSVdJC3/DYw7Ihjg4XzUYAAQTSIkBc4ehIO/o8ybQtVrCYIXdYwuY9jg4DzUYAgSIFSLgoEo7TEEAAAQQQQKCWwEGZLxir/D99+eWX1aJFC6gcEFizZo0OPPDAYEsPlvSSA81vqIksqGxIiM8RQACB6AWII6Ifg6Jb4GgcQXxQ9IhzIgIIIIAAAggggAACCCCAAAKhBJj3CcUVr8KOzvuEQQwmXEyRNDhMBZRFAAEEEKiqAHFFVbnLezGH44r5krr7NE6TZD/jQACBFAmQcJGiwaarCCCAAAIIVFhgjKQRuWu0b99eS5YsqfAlK1v9pk2b9NZbb+mBBx7Qww8/rJUrV2rdunXZix566KFq1aqVunXrpnbt2mn77bevbGOqUHuHDh20dOlS/5XGShpZhUtX+hIsqKy0MPUjgAACpQskLo7IR7Jx40aNGjVKV155ZY2PLaa4++67tf/++5cuGVENDsYRxAcR3StcFgEEEEAAAQQQQAABBBBAIHUCiZv32bBhg5YvX6777rtPK1as0HPPPZcd1J122klHH320jjvuOJ100knae++9tcUW7i/LcXDeJ8wvWRdJ9/tOIOEijB5lEUAAgeoLOBNXrF69Wt27d5clGfiPp556Sm3atClazuKQJ598UosWLdKzzz6rP/3pT9m6LO6w502dOnXKxiG77LJL0deo5ImOxhV3SOrpcyHhopI3CXUjEFMB97/ZxRSWZiGAAAIIIJBCgdWZDO7NWyTccsstOvvss51lWLt2rcaMGaOFCxfq008/rbcftjhy5MiR6tq1q7bddltn+3zrrbfqnHPO8bf/ZUktne3Qdw1nQWUCBpEuIIBA4gUSFUfUNVqWjGrJmsHYIgkJFw7GEcQHif+zQgcRQAABBBBAAAEEEEAAAQRiIpCYeZ8vvvhC9957r6666iqtWlVj0/e81H369NHo0aPVvHnzmAxFcc1wcN4nTEdPlLTYd8JUSReGqYCyCCCAAAJVFXAirvj666+zMcDYsfaOy5pHsQkX33zzTTYOGT58uF599dV60Rs3bqyBAwdqyJAh2YTQOB2OxhXBhItekubGyZW2IIBA5QVIuKi8MVdAAAEEEEAgDQI/lvRt2rx3fPLJJ2rSpIlzfbddLZYtW6YBAwY0+CU12LkLL7xQ48ePl315dfFYv369dtxxx2DTD5X0Zxf742szCyodH0CajwACiRdITBxR30i9/fbb6t27t/74xz/WKpaEhAsH4wjig8T/aaGDCCCAAAIIIIAAAggggAACMRBIzLzPRx99pBEjRmj69OmhWO1t09dee61OPvlkZ3e7cHDeJ8wYBRMubpLUL0wFlEUAAQQQqJqAM3HFCy+8kH0B17p162rhFJNwYbtaTJgwQb/5zW9CYdtuElOnTtV+++0X6rxKFnY0rpglqa/PpbckS8LgQACBFAmQcJGiwaarCCCAAAIIVFBgqKTxufo7d+6c3b7QxePpp59Wz549837xLaQ/9pYA+6K7/fbbF1I8dmW6dOmixYv9L/LRMElXxq6h4RrEgspwXpRGAAEEqi2QmDiiLjh7++GwYcM0ceLEvEWSkHBhHXMsjiA+qPZvOtdDAAEEEEAAAQQQQAABBBBIo0Ai5n0s2eKKK67QTTfZWvzwh71Zetq0aTrttNOcTbpwbN4nzCB1kvSA74RbJdXYDj5MZZRFAAEEEKiogBNxxXvvvaf+/fvXuWYmbMLFxo0bs8+XLBYp5rD/DZ8xY4Z23XXXYk6vyDkOxhUzJZ3nw7Dki9kVwaFSBBCIrQAJF7EdGhqGAAIIIICAUwKPS2qba7F9WevXz72Xv3z88cfZL74LFiwoCX/mzJk699xznZw0t7abge9YJqldSSDRn8yCyujHgBYggAAC9QkkIo6or4OWiGq7W3z66ad5iyUl4cKxOCJN8cFukm6WZAsI7BgpqfY+5oX/nbLMYosPu0lqJcl2RLPD9jB/VtLvJT0iaX3hVdYoua2kYyWdLek4SbbfudX9oNePVyQFx6+QS+0iyVbGdJZkv4z2Bio3s8QL6S1lEEAAAQQQQAABBBBAAIF4CDg/72OLHK+++urs7halHLbTxdy5c9WmTZtSqonsXMfmfcI4dZT0sO8EEi7C6FEWAQQQqK5A7OOKQpI0wyZc/OEPf1CvXr307rvvFq09dOhQjR49Wo0aNSq6jnKe6GBcMU3SQJ+BJWdazJD0g+dL344wz5eSfqcX2D8SLgqEohgCCCCAAAII1Cmwg7dgaXOBv/3tb2revLlzZPfee6+6du1acrvbtm2r2bNnq1mzZiXXVe0K1q5dq3322Sd42caSPqt2W8p4vTQtqCwjG1UhgAACVRFITBxRl5b9b6tNhNsuWnUdSUm4cCyOSEt8YE9PRkuyN3/ljmITLqyu7plkh1GS9m/gL4QlSIyRdI+kL0L8NdlZkm0FY8kQ+Q5LlJgs6WpJn4eo14r29G3xbW+eurCEpJCQl6Y4AggggAACCCCAAAIIIJBKgUTM+zzxxBPq0aNHSYscc6PfvXv37BummzZt6twN4di8TxhfEi7CaFEWAQQQiE4g9nHF22+/rUsuuaTBF3yGSbgo10tDd999d91///064ogjohtB35UdjCvSmHDB86Xv7lmeL8XiL0f0jSDhIvoxoAUIIIAAAgi4LvBz7y222X60bNlSL730knN9+vzzzzVo0CDNmjWrVtttq+fx48dnt3q2SXAre99992ncuHF69VVbS1b7sDdZd+5sL8917zjooIO0evVqf8N/Iekh93qyucVpWVDp8BDRdAQQSLFAIuKIusZvw4YNGjJkiKZOnVrvECcl4cI66VAckZb4oENmWBZmkhgsgTZ3FJNwYbtaWNKGP3GjkD9dlhwxrMDkCLvGhMBbouq6Rph6rY49Jc3xds6wpA3bnWNJIR2gDAIIIIAAAggggAACCCCAQNECzs/7fPHFF9m5nSlTpuRF+OUvf6mRI0fq0EMP1VZbbaX33ntPt99+e/aZUl07nd5zzz065ZRTikaN8kSH5n3CMAUTLuxB4VlhKqAsAggggEBVBGIbV2zatEnPPvusLr74Yj3//PMNYoRJuHjsscd08skn540rDj/88OyalXbt2mnrrbfWunXrsjHLpEmT8rbBYpqxY8dqm222abCN1SjgWFxhqBf7XPpLmlkNpwivwfOlb/F5vhThTRi3S5NwEbcRoT0IIIAAAgi4JzBW0vBcswcMGKAbbrjBuV5Y4oQlVKxcubJG2xs3bqwbb7xRp59+urbYomboZEkVvXv3zvvl9sorr9Svf/1r5xysweeff362z75jnKTS9sqOViItCyqjVebqCCCAQHECiYgj6ur6vHnz1K9fvzofsOfOS1LChUNxRBriA9ty7g5JbQL3aNiEC3uL0aXerhL+qj6S9JikP3s/PFzScYHkDvvIdrqw3/WNDfyZ8L8hyJIirpF0rZes0SSzG8WvvN01rBr7vJ+keQX86bEg/iJJ13llZ0i6RNKGAs6lCAIIIIAAAggggAACCCCAQPECzs/72MLFM844Q88880wthS5dumR3q9h1111rfGaLLh9++OHssxY7P3iceeaZ2ZdzbL+9vXfArcOheZ8wsMGEi7sknRGmAsoigAACCFRFIJZxxQcffKCJEydq+vTpDT4LyikVmnDx9ddfa8SIEbrqqqtqAdtzpbvuukstWrSo8Zm9PNQSK6w9waN169bZc/bZZ5+qDFhDF3EsrrCdue0ZRe4YJMl2vUjqwfOlb0eW50tJvcOL7BcJF0XCcRoCCCCAAAIIbBZ4WJJNRmaP2bNnZ5MQXDuWLl2qDh0sQbvmUd/E9zvvvKOePXvq8ccfr3XemDFjsl9+XTzmzJmjPn36+Jv+iKQTXOyL1+Y0LKh0eHhoOgIIpFwgEXFEvjF87bXXsjHR8uXLGxziJCVcOBRHJD0+2FbSeC9RIngPhk24yPcWI3taY0m57wYqt0n40ZL8waQlR9gXhEX1/DLsbl8lJB3vlbGHF7Yzd9L3YQAAIABJREFUxhe+c4I7YNwn6RxJHzfwS+Z/MGDtPUnSigZ/MSmAAAIIIIAAAggggAACCCBQqoDz8z5PPPGE2rZtm9ehvp0qNm7cqFGjRslezhU8bGHkggULsjvGu3Y4NO8ThrZ9YBfM+ZJOC1MBZRFAAAEEqiIQq7hi/fr1sv9dvP7662Uv9wxzFJpwUd96FEvyuOSSS2q9NNTasWLFCp100kl6993g9L1kLxXt3LlzmOZWrKxjcYW9IOoyH4btdmE7cSfx4PnSd6PK86Uk3uEl9ImEixLwOBUBBBBAAAEEsgLvZzK3d85ZrFmzRgcccIBzNBs2bNCHH36o119/XS+//LJWr16tVatWqWvXrho8eHDe/lh5S7h45BHLR6h5uLzDxSuvvBJ8E8IHknZxblC/a3DSF1Q6PDQ0HQEEEEhGHBEcx/reIJRvzJOUcOFQHJH0+KCHt5114zz3XJiEi6aSbpF0sq8eS7YY4u08ke+WDiZGWJnFks7zvjvkO8d2xrAECmtvfUkRtlvHQ145S+SwbeSfrudv6VZeW3MrXPIlcvCnGAEEEEAAAQQQQAABBBBAoDICzj8/mjt3rnr16lVL5+CDD9b8+fPrfR729NNP6+c//3net13brqi267prh0PzPmFoj5X0B98JJFyE0aMsAgggUD2B2MQVtrbEkh1sp6tijkITLp577rnsS0M//dSmwr87GjdurIceekht2gQ3t/62zCeffKJzzz1XCxcurNW8sWPHatiwYXkTNYrpSynnOBZX2Auuhvr6m+SEC54vfTvQPF8q5Rc8oeeScJHQgaVbCCCAAAIIVElgr8xbZf+eu9YOO+xQ8DaJVWpfRS9jSRndu3eXJZkEjzi9GaAYBPuS/tlnn/lP/XdJbxVTVwzOSfqCyhgQ0wQEEECgKIFExhGbNm3Kbsk8YMCAGnGR/W+rvdnQ3tizcuXKGmBJSriwjjkSRyQ5PthP0pxMYkLrOn4zwyRcnCLpHl89f/R2q3i7gd/6XSXZ06YuvnJdJd1bx3mXSLrW+8y2j+sp6Z08ZfeQNFdSO++zAd516mrOIZLmSbJ91S1otwcFfynqLxYnIYAAAggggAACCCCAAAIIhBFIxLzPpEmT9Ktf/apWvwuZy7G3XVtSRXAeyCqzOSL7t8UW7i3ZcWTeJ8y9Gky4uF/S6ZL+FaYSyiKAAAIIVFQgVnFFQwkXnTp1ysYAffr4N4L+zqfQhIu6Ej/btWsn+2yPPWy6vPZhz6lGjx6d/Rc8LBFj8uTJ+v73v1/RASu0cofiimDCxeWSfldoPx0qx/Ol7waL50sO3bjVaqp7396qJcN1EEAAAQQQQKAQgRrb7B555JF69tlnCznP+TL1vbnatmC86aabtMsu7m4KcdRRR8nemOA7Okha6ujAJXlBpaNDQrMRQACBrEAi4whLxDzrrLO0fPnyGsM8dOhQnXHGGdndsZKecOFIHJHU+CC4u4TdiLYDhH91SKEJF9tJmpTZcaK/72Y+19vxopA/Y8FkjVmSBuXZGWMbSVdnXrxlSRd2WLLIBZJqvrbr289sxw37vJNXtr6+NJJkT5Ryb50a6/3314U0njIIIIAAAggggAACCCCAAAIlCSRi3sfeAj1ypH31rHmUmnARt8WOYUbakXmfMF2ylzrYCyZyx+8zcxe2iPLlMJVQFgEEEECgogKxiivqS7i47LLL9Otf/zr70s6f/vSneVEKTbioKw7p1q2bbr75Zu244451os+ePVt9+/at9fnxxx+vO++8UzvvvHNFB6zQyh2KK35jObO+ftku4NcU2k9HyvF86buB4vmSIzdttZtJwkW1xbkeAggggAACyRIYKGlarktnnnmmbrvttmT1MNCbL7/8Ura14cSJE2VfUoPH3nvvrdtvv11t27Z12sEWis6aZWviNh+26G26o51K6oJKR4eDZiOAAAKbBRIXR9SVkHnsscdmd7aw3aPyvdmwkIf0Lt03jsQRSYwPbJ7P3sB4o2004iUs2A4QW3pJCrnbqNCEi/0zO0PcLamVd6LtENE98291gfdjcDeK1yR1y7PDRDCxw3bGsOSLDXmuE6bsYZJsz/S9Jdm2MqdlfF4tsO0UQwABBBBAAAEEEEAAAQQQKE0gEfM+db1Zer/99tPChQt1yCH24tv8hz1LOvXUU7Vq1apaBTp27Jh9M/UPfvCD0pQjONuReZ8wMsdIWpZ5SUNu/RQJF2H0KIsAAghURyBWcUW+hIv9998/u4bk5z//ubbccks9/fTTJSVc1JfU0b9/f9kuXNttZ9Pl+Y/FixerSxf/BtTflovb8yiH4ooRmWctY3zaV0j6bXVu/6pchedLNZl5vlSV2869i5Bw4d6Y0WIEEEAAAQTiJGAZ25flGmQZ9sOHD49T+8rWltdff109evTQiy++WGedO+20k6ZNm5ZdSOniNtD+jo0bN04jRth3xs2HbYdob/Rx8UjigkoXx4E2I4AAAkGBRMURtkXzXXfdpQEDBujTT797Mb9th2wP4Dt06KBXX301FQkXjsQRSYwPWmSSCyz7ubX3y2bJsvaWpZMk3eH7BSw04aLGW8Ma2Hki31+472USPyZKsodhuaOHl8ThLx8miaLQssFyF0uaknkDVXDc+cuMAAIIIIAAAggggAACCCBQGYFEzPssXbo0O6eT77A3S59zzjl16t17773q2rVr3s9/8pOfaN68efqP//iPyuhXsFZH5n3CCLSR9IT3wgo7z3YKtRdYvBSmEsoigAACCFRUIFZxhT8Zwl7IOXjw4GxM0KRJk80IpSZc2HOmCy64IPsyr+BhO2jY2pytttqqTvS6rm/PrJYsWaIjjzyyogNWaOUOxRXDJI3z9csWRo0vtJ8OlOP50neDxPMlB27YqJpIwkVU8lwXAQQQQACBZAjM894Um+2N7fjQu3fvZPQs0Iu//OUvsq0ZX3vNXsxb+zj88MN13XXXybY8dD3ZwnpnX9z79Onj76i93dgWyLl4JHFBpYvjQJsRQACBoECi4gjbHvr000/XypX2Iv3vjqFDh2r06NFq1KhRahIuHIkjkhYf2FbPkySd5919yyWdlYnVbVeKnkUmXNguE9f6bufRmbc92r8wSQuF1FFoEoU1pdCy/yXJ/sbs7i2U6CVpLX+GEUAAAQQQQAABBBBAAAEEqiaQiHmf+napaN26dXbX9xYtbH1azWPt2rXZl3I88sgjecHj9nbpMHeFI/M+YbpkCRdP+na4eEtSZ0l/ClMJZRFAAAEEKioQq7jCEi7Gjx+vAw88UL/85S9rJFrkFEpNuPjwww/Vs2fPvLHEmDFjgi/PrIVf6vUrOpq+yh2KK+zlpBN8TU9SwgXPl2re8DxfqtYfAAevQ8KFg4NGkxFAAAEEEIiRwOOS2uba8+ijj+q4446LUfPK15T6vpAeeuihuvbaa7NbQtpiyiQcjz32mI4//nh/V2w75XaO9i1pCyodHQaajQACCNQSSEwc8fnnn+uSSy7RTTfdVKOTxx57bDaJcc8998z+PC07XDgSRyQpPrD5PUuqyL3qyrZYsTcx3uUlRxSTcJFvd4q+lmMd8m/ZaV7iQ+60myUNzuy88U9fPdtIulqSJWfYka9MrvgPJM2V1NH7Qb4kEHuN2PWSctnD/bw6wySKhOwmxRFAAAEEEEAAAQQQQAABBAICiZj3sTmfQYMGadasWXkH2F7GNWrUKLVr107bb7+9rPzjjz+effnG888/X+dNcfDBB2v+/Pk64IADnLtxHJn3CeMaTLj4P2/e4X/DVEJZBBBAAIGKCjgXV5Sa8JCWhAuH4opgwoU9m/hNRe/66lTO86WaLxnj+VJ17jtnr0LChbNDR8MRQAABBBCIhcBqSQfmWmK7QNgkcRKPuXPnqlcvezFu3YdNrF955ZX62c9+pi233NJphlWrVumQQw7x9+FlSS0d7VSSFlQ6OgQ0GwEEEMgrkIg4YtOmTbI4IbjLl23LvHDhQnXo0GFz59OScOFIHJGk+MCCNnvDV+6VmtMzCQ1DJH3u3XzFJFw0ljRNkn/7OruZl4b8e2aLFp7ynWOv9rT2fBiox78TxqOSzpD0QZ5r7S3pTklHe59ZYsmMQLkuXvKJ9WGxt+vH+yHbTXEEEEAAAQQQQAABBBBAAIHSBBIx72MEixYtys77fPqpvd+gfMdTTz2lNm3sa7NbhyPzPmFQSbgIo0VZBBBAIBoB5+KKOCdc3HHHHdndM+JwOBRXBHfzHitpZBwMS2wDz5dqAvJ8qcQbKumnk3CR9BGmfwgggAACCFRW4J3MAqfdc5d46623Nr/BubKXrX7tV111lYYOHdrghW1x5fDhwzV48GBtu+22DZaPa4G3335be+21l79570raI67tbaBdSVpQ6egQ0GwEEEAgr0Ai4ghLOO3Ro4fWrFlTo5MWN9jbDP27X6Ul4cKROCIp8UHwbTvLJZ0lyX9DFpNwEdxJwu7vn0p6OuTfM5usX5jZlWI/77xnvGSKdYF6bJu8+yRZkoTFnSdJWpHnWsFyJ0p60VeuqZeA0d37mWVM244YHAgggAACCCCAAAIIIIAAAtUVSMS8j5HVtbNpqZyuJlw4Mu8TZniO9F4WsZV3EjtchNGjLAIIIFAdAefiChIuCrsxHIorLpQ0xder8ZKGF9bL2Jbi+RLPl2J7c8a1YSRcxHVkaBcCCCCAAAJuCKz3FkVlW/vJJ5+oSROLyZN3vPbaa/q3f/s3/eAHP9AWW2yhdevWacqUKZo0aVLezl533XW66KKLsmVdPNavX68dd9zR33R7dZOrg5uUBZUu3kq0GQEEEKhPwPk4wv738sILL9Ts2bNr9PPYY4/VnDlzaiWipiXhwpE4IgnxgQWaF0m6zrsBLV7r5+124b8ni0m4sERbS1Ro51X0mqRukv4S8s/a/pmdN+7OJFO08s5bmUkGOU3Sq4F6LInbfpGO934+UdIwSV/4ym0vyYLv87yfWYLGOZI+9pXx93VBJnmjf+DzkM2nOAIIIIAAAggggAACCCCAQJECzs/7+PttL9o466yztHy5veeg9MNe3rVkyRIdeaSt9XfrcGTeJwzq4d4LJrb2TrJdOTsGXvAQpj7KIoAAAgiUX8C5uIKEi8JuAofiikGSrvf16reSriisl7EsxfMlni/F8saMe6PcXAEYd1XahwACCCCAQHoEvpSUm4DUl19+qa233vyfiVfYuHGjJk6cqCuuqP09qkWLFpo3b54OOcRe6uve8dVXX2mbbbbxN/wrSTV+4FCvkrCg0iFumooAAggULOB0HLFp0ybdfPPN6tfP1rd/d+y+++6y7Zh/9rOf1YJIS8KFI3FEEuKDw7zdI/b2brapkoZI2hC4+YpJuCg0UaKhX/hC67E5ynMzO6rN9Cq05JFrMgm/19rLRL3E319JGuX7vLekRb4G7ClpjqRjJdn5liCypKEG8jkCCCCAAAIIIIAAAggggEBFBJye98knYi/mGjRoUDZRopCjTZs2OuywwzR58uRaxVu1aqW7775b++9vX5vdOhyZ9wmDGky4sEW9lnDxXJhKKIsAAgggUFEB5+KKOCdcxGmXLYfiCnsYOMN3l7uecMHzJZ4vVfSPdlIrJ+EiqSNLvxBAAAEEEKiOwDeSNscT33zzjbM7OhTL9f777+u8887T4sWLa1UxYsQIjRo1SlttlduFuNirVP88W0S65ZZb+i9sixJr/KD6rSr6iklYUFl05zkRAQQQiLGA03HECy+8oG7dumV3vfIfY8eOzSZjNmrUqBZ9WhIuHIkjXI8PdvYm90/2bjR7xaYlINhOFMHDhYQLa7PtYDFB0sAC/m5ZxrPtgrHRKxtM2LDdMmyLb1skkTsslm0t6WxJx0iyVS32C/y4t5vHE4EdNQpoBkUQQAABBBBAAAEEEEAAAQTqEHB63qeuUf3oo480YcIETZ8+XZ9+arn++Y8+ffpo3LhxmjVrlkaOHFmrkMsJF47M+4T5xfyJt8PFtt5Jn3kJF8+EqYSyCCCAAAIVFXAuriDhorD7waG44kxJt/l6Zc8nLiusl7ErxfMlni/F7qZ0pUEkXLgyUrQTAQQQQACBeAo498W2EoyTJk3Sr35lL9yteZxwwgmaM2eOfvjDH1bishWt06EvtoU4uL6gspA+UgYBBBBwUcDZOOLjjz9W//79tWDBghrunTp1yu56sdtuu+UdDxIuYnWbuhwfWDavBZ+WnGCHrfCwtyvNq0PYlYQLa/5OksbWk3RhfbV+28MM/04ezSXdIamNpHcl9ZBkCRS5w5I5LEljcObcxnU42e4YtkPIP2J1p9IYBBBAAAEEEEAAAQQQQMBNAWfnfRritucn9gKO+fPnZ3e7WLFiRTb5wnar6Nixo3r06KHWrVvLytmLua666qpaVbZr105z587VHnvs0dDlYvd5wp4fme+PvYSL73vYJFzE7q6jQQgggICciytKTbiw2OKCCy7IrjcJHvbST/u3xRZ1L/2t6/qNGzfOxi9HHnlkLG4rh+KKPpJu96FN8p7TxMIxRCN4vsTzpRC3C0WDAiRccE8ggAACCCCAQCkCzm3dWEpn6zrXJsV79epV62OX31Dk0NaNhQypywsqC+kfZRBAAAFXBZyNI+qbKC/XYMRpS+ewfXIkjnA5PmjrTezv7Y3NVC9RwJ+A4B82lxIurN25nSjOkXR85q1R1s9XJT0o6eZMMsUrkvzjZw8ILFHiSq/TU7z//sL7b9tu5lJJVxdwLy/KJGz0l/ReAWUpggACCCCAAAIIIIAAAgggULeAs/M+5RrUf/7znxo8eHD25RzBw17aYQsomzZtWq7LVa0eR+Z9wniww0UYLcoigAAC0Qg4F1eUmnCxYcMGXXLJJZoxY0YtcXshmL0UdLvttqtzNO6+++5sEmjwiNsaFofiClsQ5M9+uU7SJdH8OpR0VZ4v8XyppBso7SeTcJH2O4D+I4AAAgggUJrAev8bYj/55BM1adKktBodPLuuhIu4vR0gDO369eu14447+k+xtwm7OrguL6gMM2yURQABBFwTcDaOIOGi/lvNkTjC1fhgV0n2hKWLNwrLJfWW9Fo9o+JawkXYv2X7S7pbUitJ6yR1k/SCr5LDJC30EjfsxzdlEjZGeTthbCupu6Rxvs8tccM+3xi2IZRHAAEEEEAAAQQQQAABBBDYLODsvE+5xvCdd95Rz5499fjjj9eqcuDAgZo4caK+973vletyVavHkXmfMB6HeztcbO2dZM/DOmb+PRumEsoigAACCFRUwLm4otSEC9McO3asRo4cWQu2d+/emjZtmmw9Sl3H7Nmz1bdv31ofH3/88brzzju18847V3TACq3cobjiVO85RK5r0yQNKrSfMSnH86XaA8HzpZjcnK40g4QLV0aKdiKAAAIIIBBPgXcyC752zzXtrbfe0p577hnPltbTqo0bN2r16tV6//339dJLL+ndd9/VypUrZV/u7I0BhxxySL19qivhYvfdd9f//M//6Cc/sZfjuHW8/fbb2muvvfyNfleSe3tbf9sDVxdUunXT0FoEEEAgvICzcQQJF/UPtiNxhIvxQXCnBlsAYMkWtitDfUcxCRcW982V1M6reJUke6Bgu0uEOfyT1XbeSkmneTtWhKmnrrJmMlrSUK9AMFnCEiomSLrI+9x2yThX0j98Fdr8qP1spvezNV4SxupyNJA6EEAAAQQQQAABBBBAAIGUCjg771Ou8XrxxRd14oknZp85BY9rr702+9ZqFw9H5n3C0AYTLj7yEi78L3MIUx9lEUAAAQTKL+BcXFGOhIu6kibatWsnW6Oyxx75l29s2rRJo0ePzv4LHueee64mT56s73//++UfpSJqdCiuCCZc2IuxBhTR5ahO4flSbXmeL0V1Nzp8XRIuHB48mo4AAggggEAMBGwR0oG5dvzlL3/RwQcfHINmhWvC66+/nt1O0Sa/g8c999yjU045pc4Kv/76a40YMUJXXXVVrTJx244xjMqqVauCiSYvS2oZpo4YlXVxQWWM+GgKAgggUDEBZ+MIEi7qvycciSNcjA9+JukOX8LzREnDJH3RwG9pMQkXP/ASLuyNjrnjp94bH8P8UbDMZdtdYj/vpGckneHtRBGmnrrK+nevyJcosY+kuyS19iqwxIpb8lQWLGcPSmrv1V6OFlMHAggggAACCCCAAAIIIJAOAWfnffzDYwsW7YVd7733nl599VXZrhV//vOf9eGHH+r8889Xnz596hxNe6HXgAH51+EtWbJE7du3d/JOcGTeJ4ytzRk8nXmR+FbeSf/nJVz8b5hKKIsAAgggUFEB5+KKciRcPPHEE2rbtm0tWHvx5/33368jjjgiL/onn3wiS6xYuNCm5msetmvGsGHDtMUW8Vg27FBcYYuG7vFp2guc+lf0ri9v5Txfqu3J86Xy3mOpqC0efzlTQU0nEUAAAQQQSKSA7YO8+Rveo48+quOOO865jtb3hdMmy6+//no1adIkb7/+9re/6fTTT9fy5ctrfd6pUyfNmTNHTZs2dc7ksccek20n6TuW+d5w7Fp/XFxQ6Zox7UUAAQSKEXA2jiDhov7hdiSOcC0+2E3SzZI6efq2EKCXpLUF/PIVk3Bhe5Hblti2g0busLj/iQKu5y/SRtJTvh88Isna82HIevIVt90rxku61PvQdrmw3Sy+9hW21StLvP+2V4qemPlXO8tastd5TfZ2urDi0716/1WGdlIFAggggAACCCCAAAIIIJBGAWfnffyD9eWXX+qKK67QpEmTao3hRRddpAkTJmjbbe3rac3DdlQ/77zztHjx4lqfNfRW6rjfLI7M+4RhtLmLJzM7aObWT5FwEUaPsggggEB1BJyLK8qRcLFu3TqdccYZeuYZe49RzWPixInZ3bLyJU6sWLFCJ510Ut5dthYtWqTOnTtXZ9QKuIpDcUUXSff7umTPa84roItxKMLzpdqjwPOlONyZDraBhAsHB40mI4AAAgggECOBeZJOy7XHtjTs3du/JitGLa2nKfaGovHjx2d3qggejRs31vTp07NfZLfccssaH3/++ecaMmRI9vN8h9U3atQobbVV7qU4bnhYKy1RJPBmprsl9XCnBzVa6tqCSkeZaTYCCCAQWsDZOIKEi/rH2pE4wrX4IJi4EPoXroETgrtXbCPpakmX+M6zBI+5IS9s3xXsdz132K4RVueGkPXkK/5fXt27e2+izJeAYq8avd07eaX33eXVPJXZHOko7599/KCXbPJxGdpJFQgggAACCCCAAAIIIIBAGgWcnfcJDlZdO1W0aNFC8+bNC+4Wro0bN8oWQVqiRr7D5WdH1h9H5n3C/M6RcBFGi7IIIIBANALOxRXlSLjYsGFDNqnCYpHg0apVK911112yeMR/1LeG5eijj9add96pvffeO5pRzHNVh+IKe5mTP5P2Nklnxway/obwfKm2D8+XHLl549ZMEi7iNiK0BwEEEEAAAbcErpF0Wa7Jtv3g8OHD3eqB19r6svwt6WLgwIG68MILtccee+jrr7/WmjVrdNVVV2W/xOY7GtrGMe5I48aNCyag/E7S5XFvdx3tc21BpaPMNBsBBBAILZCYOKLQnr/66qs67bTTtHKlrfv+7rCJ8bvvvlv7779/oVXFupwjcYRr8UG1J8TtHrPEiGt9N9tISWND3nzBOkZn3hhp/4L+IauVbT93vSRLqLDjYklT8tRrGdVjvDIN7a4RpmzY9lIeAQQQQAABBBBAAAEEEEibQGLmfV588UWdeOKJed8Sffjhh8vmQWzXiq233lr2JuopU6bk3RHDbgBb4Lhw4UIddthhzt4Pjsz7hPENJlz8Q9IvJP0pTCWURQABBBCoqIBzcUU5Ei5M9N5771XXrl3z4rZp00a2Rsf+byFxSByTPh2KK06Q9JBvIEi4+A4j+EIv+4TnS+XZ6b2if1ipPLwACRfhzTgDAQQQQAABBL4TGChpWu4/zzzzTN12m32vcO/44osvNGzYsOxbh8pxXHrppdldM/JtJV2O+itdx1lnnaVZs2b5L3OBpPxbeVS6MaXX79qCytJ7TA0IIICAGwKJiSMK5U5LwoUjcYRr8UEUCRftJS3x3d9zJFlM+GmB9/z3JFlwbb/rucN2TLOd00o9OkhamKm/saQ/ertRvJ2n0jBJFGHKltp+zkcAAQQQQAABBBBAAAEEki6QmHkfe1P0oEGDgs9Mihq/oUOHavTo0WrUqFFR58fhJEfmfcJQ2ZzLE5kXNuS2uV8u6TxJq8JUQlkEEEAAgYoKOBdXlCvh4t1331WfPn306KOPlgQc1xeGOhRXdJT0sG8Q7HlJ7oVQJY1NFU7m+VJNZJ4vVeGmS+olSLhI6sjSLwQQQAABBKojUGMR1pFHHqlnn322OleuwFVs1wr7Qrd8uc2lFn8ce+yx2S2V99xzz+IrifjMo446Ss8995y/FfalY2nEzSr28q4tqCy2n5yHAAIIuCaQqDiiEPy0JFw4Eke4Fh/8RNKVhdxnecrsLOlQ389flbQuUG6opBcDP7MtVyw5opX3c9ua5TRJdn4hh+1LfmcmaeNor/BrkrpJ+kshJ9dTpqkk20O9u1fmXEm31FE+TBJFmLIldoHTEUAAAQQQQAABBBBAAIHECyRq3mfJkiXq1q2bPv200HcQ1B7fLl26aMaMGdp1112dHnxH5n3CGB8jaVlmR87c+qnfezu+vxymEsoigAACCFRUwLm4olwJF6a6aNEi9e7du6Q4JK5Jnw7FFccH1svc4b0IqqI3fpkq5/nSd5A8XyrTTZXWaki4SOvI028EEEAAAQTKI7CXpL/nqtphhx1K+pJXniaVVsuyZcvUt2/f7LbPxRytW7fWzTffrIMOOqiY02NzTuPGjfXZZ5/52/Pvkt6KTQPDNcS1BZXhekdpBBBAwF2BxMURDQ1FWhIuHIkj0hQf9JRkk/+5Y6SksQ3dr5K2kzRJUn+vh+HVAAAgAElEQVRf2fqSG4JVniLpHt8Pw+6QUVcT/f1Z7L118v06CvvLWkKJ7bDxep6yNkc6yvtnHz/oPSz5uAAniiCAAAIIIIAAAggggAACCNQWSNS8T6m7pNuzI9shvkWLFs7fK47M+4Rxbuftnpk7h4SLMHqURQABBKoj4FxcUc6Ei40bN2rixIm64ooritKOc9KnQ3FFMF6wl03Z84ekHzxf+naEeb6U9Du9wP6RcFEgFMUQQAABBBBAoE4BW9xkb83NHrZLxAEHHOAs16ZNm2RJFwMGDJAtigxzdOjQQZMnT3a6/9bfV155JTjp/4GkXcJYxKxsmhZUxoye5iCAAAINCiQqjmiot2lIuHAojkhTfFDshLjd0sGkiT96iQhvN3C/7ybpZkmdfOXCJGvUVb3FpDdJ6izJXiva217wVU9b/st7S6UVqW+Hje9LmpxJMLY22jE9U/+lkv7V0O81nyOAAAIIIIAAAggggAACCNQpkKh5nw8++ECXXnppdofzMEdSnh1Znx2a9wkzRMdK+oPvhPu9+YYabyULUyFlEUAAAQQqIuBUXFHOhAvTtORPW4sybty4UC9BtThk6tSp2m+//SoyKKVU6lhcEUy4mO/tCF4KgQvn8nzp21Hi+ZILd2sV2kjCRRWQuQQCCCCAAAIJF3hYUsdcH2fPnp3dztD14+9//7tGjRqlhQsXNviFdaeddtLw4cPVr18/bb/99q53PfuwoE+fPv5+PCLpBIc7lqYFlQ4PE01HAIGUCiQyjqhrLNOQcOFQHJGm+KCUCXF/gkPu1r5B0n97CQ/5bncLiCdIGuj7sNBEjfr+FNo8piVEzPQKLfB236hvF4r/kDRPkm2ZbUcvSXPzXGQfSXdJau19NkDSjJT+XabbCCCAAAIIIIAAAggggEC5BBI37/P5559r5syZ2cWOH330Ub1OSXt2ZJ11aN4nzD0cTLhIywLKMEaURQABBOIg4FRcUe6ECxuAb775Rn/4wx80dOhQPf/88/WOie0cMXDgQA0ZMkQWk8TxcCyuOEbSEz7HtMQLPF/i+VIc/3xE1iYSLiKj58IIIIAAAggkRmCspOG53tjOEDfcYGuw3D9st4u33npLDzzwgB5++GGtXLlS69aty3bs0EMPVatWrfSLX/xCHTt2VJMmTdzvsNeD888/XzfeeKO/P+MkjXC4g2laUOnwMNF0BBBIqUBi44h845mGhAuH4og0xQelTIjbrdzF1lRIauy7ry05YaiktYF7vbmk0ZL82bu2E0U/L/GhlD91Vvcdktp4yR7dJC1poMJtveSPi7xyD3pJG//wnRdM5FgjqXvm3+pSGsu5CCCAAAIIIIAAAggggAACSuy8z/vvv6/7779fDz74YN5nR926ddMxxxyTqGdHdj87NO8T5tfv+Mxcw1LfCWlZQBnGiLIIIIBAHASciisqkXCRGwTb7eLZZ5/VfffdpxUrVui5557LfrT33ntn17B06tRJJ510knbZxd6nFN/DsbgimHBxjyR7RpH0g+dLEs+Xkn6Xh+gfCRchsCiKAAIIIIAAAnkFfi7p97lPWrZsqZdeegkqhwUOOuggrV5dY33ZLzJv+33I4S6laUGlw8NE0xFAIKUCxBEJG3iH4og0xQelTog3yiQ4XCrp6sDtaokUT0t6JpOc+7WkwyUdF0jMsFOuyPxsYiZJe2MJt7vNYdqk9nVeHbb7xCWZnTY2FFCnJWjYrhZ7e2VvkjQqszvGu5IsIcOSKyzBOPe5JZLYDh3WJw4EEEAAAQQQQAABBBBAAIHiBZj3Kd4ulmc6NO8Txq+jJHtreu6wnTJPD1MBZRFAAAEEqiJAXFEV5updxLG4wp4zPOXTuU/SKdXTiuxKPF/i+VJkN18cL0zCRRxHhTYhgAACCCDglsAO3htmN7f6b3/7m5o3txfQcrgmsHbtWu2zzz7BZtvbjD9zrS++9qZpQaXDw0TTEUAgpQLEEQkaeMfiiDTFB6VOiNtdur23o4UlI4Q5JksaJunzMCflKbu/pLsltfISJXoEtu+ur/q6EkbynbMoU3//zEs73yuxvZyOAAIIIIAAAggggAACCCAgMe+ToLvAsXmfMPLBhIvbMzt6nhmmAsoigAACCFRFgLiiKszVuYiDccVR3sunckD3Szq5OlqRXoXnS/lfSMbzpUhvy+guTsJFdPZcGQEEEEAAgSQJPC6pba5DM2bMUL9+/ZLUv9T0ZebMmerf39aYbT6WSWrnOECaFlQ6PlQ0HwEEUipAHJGQgXcsjkhTfFCOCXG7S203iK6SRkqyBIj6jlcljZFk22p/UeItbgkTo72ED6vKdsuwJI4w9Vrb7QvK+Dw7cOSad6u3G8cHJbaX0xFAAAEEEEAAAQQQQAABBL4TYN4nIXeDY/M+YdRrvDFdks0PnBOmAsoigAACCFRNgLiiatSVvZCDccURkpb7VB6QdGJllWJRO8+Xvn02xvOlWNyO0TeChIvox4AWIIAAAgggkAQBe9OtLV7KHp07d9aiRfZyWA7XBLp06aLFixf7m22L2a50rR+B9qZpQaXjQ0XzEUAgpQLEEQkZeMfiiDTFB+WaEM/dqU0kHSOpm7fjxKHeB5Zk8ayk30t6RNL6Mt3ah0ial9nhooWkNZJsd4u/FFG3zYMeIOlcSZ28pJF1meRie0h3m6QnM8kk3xRRL6cggAACCCCAAAIIIIAAAgjULcC8T0LuDsfmfcKo22JJ/4MxEi7C6FEWAQQQqK4AcUV1vSt2NQfjChIuvr0b7IVcY0u4MXi+VAIep0YvQMJF9GNACxBAAAEEEEiCwI8l/cnfkU8++URNmliszOGKwPr167XjjjsGm2sL6P7sSh/qaGeaFlQ6PlQ0HwEEUipAHJGAgXcwjiA+SMB9RxcQQAABBBBAAAEEEEAAAQRiL8C8T+yHqOEGOjjv03CnvitBwkUYLcoigAAC0QoQV0TrX5arOxpXHC5phQ/gocx//6IsIFSCAALOCJBw4cxQ0VAEEEAAAQRiL7Ba0oG5Vt5yyy06++yzY99oGvidwK233qpzzqmxS/LLklomwIgFlQkYRLqAAAKJFyCOcHyIHYwjiA8cv+doPgIIIIAAAggggAACCCCAgDMCzPs4M1T5G+rgvE8Y8WDCxc2SzgtTAWURQAABBKoqQFxRVe7yX8zRuOInkl7waSzJ7Pjdsfw61IgAAnEWIOEizqND2xBAAAEEEHBLYIykEbkmt2/fXkuW2HcMDlcEOnTooKVLl/qba1sB2paArh8sqHR9BGk/AgikQYA4wvFRdjCOID5w/J6j+QgggAACCCCAAAIIIIAAAs4IMO/jzFDlb6iD8z5hxIMJF9MkDQpTAWURQAABBKoqQFxRVe7yX8zRuMISLp6XlFtv/Zik9pKCz5rKD0aNCCAQGwESLmIzFDQEAQQQQAAB5wUOkrTK34uXX35ZLVq0cL5jaejAmjVrdOCBmzcoyXX5YEkvJaD/LKhMwCDSBQQQSLwAcYTDQ+xoHEF84PA9R9MRQAABBBBAAAEEEEAAAQScEmDex6nhqtlYR+d9woh3kXS/74QpkgaHqYCyCCCAAAJVFSCuqCp3eS/mcFzxY0kvStrSEyHhory3BrUh4IQACRdODBONRAABBBBAwBmBxyW1zbX28ssv14QJE5xpfJobOmTIEF1zzTV+gmWS2iXEhAWVCRlIuoEAAokXII5wdIgdjSOIDxy932g2AggggAACCCCAAAIIIICAkwLM+zg5bJKj8z5htE+RdI/vBBIuwuhRFgEEEIhGgLgiGveSr+pwXBFMuLD1NMdJ+rpkFCpAAAFnBEi4cGaoaCgCCCCAAAJOCJwt6ZZcS5s2bar33ntPW2+9tRONT2sjv/rqK+266676+OOP/QTnSLo1ISYsqEzIQNINBBBIvABxhIND7HAcQXzg4P1GkxFAAAEEEEAAAQQQQAABBJwVYN7HwaFzeN4njHZXSQt9J/xO0uVhKqAsAggggEDVBYgrqk5e+gUdjytaSXpBUiNP4gkv4WJj6TLUgAACrgiQcOHKSNFOBBBAAAEE3BF4X9LOueZed911GjyYnXfjPHyTJ0/WxRdf7G/iB5J2iXObQ7aNBZUhwSiOAAIIRChAHBEhfjGXdjiOID4oZsA5BwEEEEAAAQQQQAABBBBAAIHiBZj3Kd4ukjMdnvcJ49VN0gLfCVdKGhamAsoigAACCEQiQFwRCXvxF3U8rjhY0ouScm+bfUrSzzIxw1fFi3AmAgi4JkDChWsjRnsRQAABBBCIv8CYzLZ5I3LN3HffffXXv/41/q1OcQt/9KMf6Y033vALjJU0MkEkLKhM0GDSFQQQSLwAcYRjQ+xwHEF84Ni9RnMRQAABBBBAAAEEEEAAAQScF2Dex7EhdHjeJ4z0aZLm+U4g4SKMHmURQACB6ASIK6KzL+rKjscVlnBhO1xs43X+WS/h4l9FYXASAgg4KUDChZPDRqMRQAABBBCItcBukt6RtDnOmDp1qi644IJYNzqtjZs2bZoGDRrk774tPtxD0j8SZMKCygQNJl1BAIHECxBHODTEjscRxAcO3Ws0FQEEEEAAAQQQQAABBBBAIBECzPs4NIyOz/uEkT5d0p2+E5L2UrIwFpRFAAEEXBIgrnBotBIQV7SU9Lyk7Tx2Ei4cuv9oKgLlEiDholyS1IMAAggggAACfoFJki7O/aBZs2Zau3atttiC0CNOt8mmTZvUvHlzvfnmm/5mXSfpkji1swxtYUFlGRCpAgEEEKiiAHFEFbGLvVQC4gjig2IHn/MQQAABBBBAAAEEEEAAAQQQKF6AeZ/i7ap2ZgLmfcJYBRMuhksaH6YCyiKAAAIIRCZAXBEZfeEXTkhccZC3w8W2Xs+f8na4+KpwCUoigIDrAqx6dH0EaT8CCCCAAALxFNhLkq3i3xxrjB07VsOH2xwlR1wExo0bpxEjRvibYwsPm0l6Ky5tLFM7WFBZJkiqQQABBKokQBxRJehSLpOAOIL4oJQbgHMRQAABBBBAAAEEEEAAAQQQKE6AeZ/i3Kp6VgLmfcJ49ZY023fCUElXhamAsggggAACkQkQV0RGX/iFExJXHCLpRUmNvJ4/Iek4SRsLl6AkAgi4LkDChesjSPsRQAABBBCIr8CVkn6da16jRo302muvZXdU4IhewHYc2W+//bRxY43vf1f7xyz6VpatBSyoLBslFSGAAAJVEyCOqBp1+AslJI4gPgg/9JyBAAIIIIAAAggggAACCCCAQDkEmPcph2KF6kjIvE8YnbMl3eI7gYSLMHqURQABBKIXIK6IfgzqbEGC4oofewkXW3qdXeYlXHwdY36ahgACZRYg4aLMoFSHAAIIIIAAApsFdpD0hqSdcz/p2bOn7rjjDohiINCrVy/NnTvX35IPMm/w2VfSZzFoXrmbwILKcotSHwIIIFB5AeKIyhsXfYWExBHEB0XfAZyIAAIIIIAAAggggAACCCCAQEkCzPuUxFfZkxMy7xMGiYSLMFqURQABBOInQFwRvzHZ3KIExRXBhIs/SDpeUvBZU4xHg6YhgECpAiRclCrI+QgggAACCCBQn8DATMLFNH+B+fPnq3v37qhFKLBgwQKdeuqpwRZcIGl6hM2q5KVZUFlJXepGAAEEKidAHFE526JrTlAcQXxQ9F3AiQgggAACCCCAAAIIIIAAAgiULMC8T8mE5a8gQfM+YXCCCRf/LWlCmAooiwACCCAQuQBxReRDULsBCYsr/lPSC5Jy660fk9SehIsY3ng0CYEKCpBwUUFcqkYAAQQQQACBrMDjktrmLJo1a6ZVq1apSZMm8EQgsH79eh188MF68803/Ve37Q7bRdCcal2SBZXVkuY6CCCAQPkFiCPKb1p0jQmLI4gPir4TOBEBBBBAAAEEEEAAAQQQQACBsggw71MWxvJUkrB5nzAowYSLiyVNDlMBZRFAAAEEYiFAXBGLYfi2EQmMK37iJVzklJdK6kjCRYxuOpqCQBUESLioAjKXQAABBBBAIOUCR2a+aDzrN+jbt69mzZqVcpZoun/mmWfq9ttvD178KEnPRdOiqlyVBZVVYeYiCCCAQEUEiCMqwlpcpQmLI4gPirsNOAsBBBBAAAEEEEAAAQQQQACBcgkw71MuyTLUk7B5nzAi/STN8J1wkaTrw1RAWQQQQACBWAgQV8RiGL5tRALjisMkPe8jfiSzxuaEGJHTFAQQqIIACRdVQOYSCCCAAAIIIKAxkkb4HWbMmKF+/WwOk6NaAjNnzlT//v2DlxsraWS12hDRdVhQGRE8l0UAAQTKJEAcUSbIUqpJYBxBfFDKDcG5CCCAAAIIIIAAAggggAACCJRHgHmf8jiWVEsC533CeFwgaarvBBIuwuhRFgEEEIiXAHFFDMYjoXHFEZKW+3gfzvz3z2PATRMQQKCKAiRcVBGbSyGAAAIIIJBygacktfEbLF++XEccYd9LOCotsGLFCrVu3Tp4macl/bTS145B/SyojMEg0AQEEECgRAHiiBIBSzk9oXEE8UEpNwXnIoAAAggggAACCCCAAAIIIFA+AeZ9ymcZuqaEzvuEcQgmXNiby2aGqYCyCCCAAAKxEiCuiHA4EhxXBBMuHpB0YoTUXBoBBCIQIOEiAnQuiQACCCCAQEoFfizpfyVtjj9atmypZ555Rk2aNEkpSXW6vX79eh199NFavXq1/4K2yPA/Jf25Oq2I9CosqIyUn4sjgAACZREgjigLY/hKEhxHEB+Evx04AwEEEEAAAQQQQAABBBBAAIFKCDDvUwnVAupM8LxPAb3fXGSQpOu9/7L5onMk3RamAsoigAACCMRKgLgiouFIeFxxlKRnfLT3Szo5ImouiwACEQmQcBERPJdFAAEEEEAgpQL9JM3w971z585atGhRSjmq0+0uXbpo8eLFwYul6Q09LKiszq3GVRBAAIFKCxBHVFo4T/0JjiOIDyK4n7gkAggggAACCCCAAAIIIIAAAnUIMO8Twa2R4HmfMJq/kjTRO4GEizBylEUAAQTiK0BcEcHYJDyuaCPJdk/JHfdJOiUCZi6JAAIRCpBwESE+l0YAAQQQQCClAvaWGHtbzOZjwIABuuGGG1LKUdlun3/++brxxhuDF5kq6cLKXjlWtbOgMlbDQWMQQACBkgSII0riC3dywuMI4oNwtwOlEUAAAQQQQAABBBBAAAEEEKi0APM+lRb21Z/weZ8wkpdJusY7weaL+kqaE6YCyiKAAAIIxFKAuKKKw5KCuOIYSU/4SO+R1K2KxFwKAQRiIEDCRQwGgSYggAACCCCQQoGHJXX093vo0KEaP358Cikq1+Vhw4bpyiuvDF7gEUknVO6qsayZBZWxHBYahQACCBQtQBxRNF3hJ6YgjiA+KPx2oCQCCCCAAAIIIIAAAggggAAC1RJg3qcK0imY9wmjGEy46CFpfpgKKIsAAgggEFsB4ooqDE1K4opgwoXFCqdVgZdLIIBAjARIuIjRYNAUBBBAAAEEUiTwQ0nLMhOWB/r7PHbsWA0fPjxFDJXr6rhx4zRixIjgBV6W1Dazw8j/Ve7KsayZBZWxHBYahQACCBQtQBxRNF1hJ6YkjiA+KOx2oBQCCCCAAAIIIIAAAggggAAC1RRg3qfC2imZ9wmj+GtJubeX2XyRLZ5cEKYCyiKAAAIIxFaAuKLCQ5OiuKJdZq3NH32cJFxU+N6iegTiKEDCRRxHhTYhgAACCCCQDoGDJD0maRd/d0m6KH3w6/hS+76k4zLbGr5U+hWcq4EFlc4NGQ1GAAEEGhQgjmiQqLgCKYojiA+Ku0U4CwEEEEAAAQQQQAABBBBAAIFKCzDvUyHhFM37hBG0t5eN8U4g4SKMHGURQAABNwSIKyo0TimLK4IJF3dK6lkhWqpFAIGYCpBwEdOBoVkIIIAAAgikRMC23XtE0nb+/g4dOlTjx49PCUF5u1nHdo0bJHXMJFw8Wd6rOVMbCyqdGSoaigACCIQSII4IxdVw4ZTFEcQHDd8SlEAAAQQQQAABBBBAAAEEEEAgKgHmfcosn7J5nzB6JFyE0aIsAggg4KYAcUWZxy2FcYW93PRRH+MdknqXmZXqEEAg5gIkXMR8gGgeAggggAACKRBoL+lBSVv7+zpgwADdcMMNKeh++bp4/vnn68YbbwxW+JWkTpKWlu9KztXEgkrnhowGI4AAAgULEEcUTFV/wRTGEcQHZbp3qAYBBBBAAAEEEEAAAQQQQACBCgkw71Mm2BTO+4SRCyZcdJN0b5gKKIsAAggg4IQAcUWZhimlcYW94PRhH+EcSX3KREo1CCDgiAAJF44MFM1EAAEEEEAg4QL25XZRcKeLzp07a86cOWrSpEnCu19a99avX6/evXtr8eLFwYpsZ4suKU+2MBMWVJZ2i3E2AgggEHcB4ogSRijFcQTxQQn3DacigAACCCCAAAIIIIAAAgggUCUB5n1KgE7xvE8YtWDCxYnei+LC1EFZBBBAAAE3BIgrShinlMcVwYSL2ySdXQInpyKAgIMCJFw4OGg0GQEEEEAAgYQK2DaOCyXt4u9fy5Ytdeutt+qII45IaLdL69aKFSt09tlna/Xq1cGK3pdkb+F5srQrJOJsFlQmYhjpBAIIIFCvAHFEETdIyuMI4oMi7hlOQQABBBBAAAEEEEAAAQQQQCACAeZ9ikBP+bxPGLHRkkZ6J9h80S8l/T5MBZRFAAEEEHBKgLiiiOEirpAlZPrfgHqTpH5FUHIKAgg4LEDChcODR9MRQAABBBBIoMBBku6WdGCwbzNmzFC/fnxf8bvMnDlT/fv3z3cbvCzptEzCxUsJvEeK6RILKotR4xwEEEDAPQHiiBBjRhzBDlghbheKIoAAAggggAACCCCAAAIIIBC1APM+IUaAeZ8QWNKVkn7tnWHPkzpJeihUDRRGAAEEEHBNgLgixIgRV2SxTpF0j49tpqS8i3VC0FIUAQQcEyDhwrEBo7kIIIAAAgikQOCHku6QZFvy1Tj69u2rKVOmqEmTJilgqLuLtlXjRRddpNtvvz1foUck9ZL0f6lGqtl5Ei64GRBAAIH0CBBHNDDWxBGbgYgP0vN3gZ4igAACCCCAAAIIIIAAAggkQ4B5H+Z9KnEn+xMuvpHUXtIfKnEh6kQAAQQQiJUAcQVxRZgb8lTv5bG5c26UdH6YCiiLAALuC5Bw4f4Y0gMEEEAAAQSSKnB9JmlgULBzzZo10+9+9zt17949qf2ut18LFizQZZddpjfffDNfuamSLkwlTP2dZkElNwUCCCCQPgHiiDxjThxRA4X4IH1/F+gxAggggAACCCCAAAIIIIBAMgSY92Hep5x38tWS/tur0BIufiZpWTkvQF0IIIAAArEWIK4grijkBj1N0jxfQdbmFKJGGQQSJkDCRcIGlO4ggAACCCCQMIF+kiwzvFbM0rNnT40bN07NmzdPWJfzd2ft2rUaPny45s6dm6+ALRgcIMm2LeSoLcCCSu4KBBBAIJ0CxBHeuBNH5P0FID5I598Feo0AAggggAACCCCAAAIIIJAMAeZ9mPcp1508UdKvvMpIuCiXKvUggAACbgkQVxBXNHTH9pY021eIhIuGxPgcgQQKkHCRwEGlSwgggAACCCRM4MeS7MtKm2C/GjVqpFGjRmnYsGHaYotkhjWbNm3S+PHjNXr0aG3cuDHf0D7t7QTy54SNezm7w4LKcmpSFwIIIOCWAHEEcURddyzxgVu/y7QWAQQQQAABBBBAAAEEEEAAgaAA8z7M+5Tjt2KSpIu9iizh4hhJz5SjYupAAAEEEHBKgLiCuKK+G7aPpNt9BSb74genbnQaiwACxQskc2Vi8R6ciQACCCCAAALxFRgjaUS+5jVr1kxDhgzRBRdcEN/WF9GyadOmacKECXrzzTfrOnuspJFFVJ22U1hQmbYRp78IIIBAbQHiiNomaY8jiA/4S4EAAggggAACCCCAAAIIIIBAMgSY92Hep5Q72Z9w8bWkoyQ9X0qFnIsAAggg4LQAcQVxRb4b+CxJt/o+sPght0OW0zc8jUcAgcIFSLgo3IqSCCCAAAIIIBC9wJGSrpbUNl9T9t13X1100UUaOHCgtt566+hbW0QLvvrqK02fPl1TpkzRG2+8UVcNyyRdIem5Ii6RxlNYUJnGUafPCCCAQG0B4ohvTYgjvnUgPuCvBAIIIIAAAggggAACCCCAAALJEWDeh3mfYu/mqZJyb3Qj4aJYRc5DAAEEkiVAXEFcEbyjz5M00/fDayVdmqzbnt4ggEBDAiRcNCTE5wgggAACCCAQR4GBmUb9RtLO+RrXtGlTnXvuuTrrrLPUokWLOLa/VpvWrFmj2267TTfffLM+/vjjutr8gdfv6U50Kj6NZEFlfMaCliCAAAJxECCOiMMoRN8G4oPox4AWIIAAAggggAACCCCAAAIIIFBuAeZ9yi2a/PpukDTA6yYJF8kfb3qIAAIIhBEgrgijleyywYSL33ovSU12r+kdAgjUECDhghsCAQQQQAABBFwV2EHSMEn/LanOmKZ9+/bq0aOHunXrpiZNmsSqr+vXr9fChQs1b948LV26tL622YJA29njSkmfxaoTbjSGBZVujBOtRAABBKopQBxRTe14Xov4IJ7jQqsQQAABBBBAAAEEEEAAAQQQKFWAeZ9SBdN1PgkX6RpveosAAgiEFSCuCCuWzPKDJF3v69o4SSOS2VV6hQACdQmQcMG9gQACCCCAAAKuC+zlbdU3uL7EC+tk586d1alTJ3Xo0EHNmzePpN9r167VkiVL9OCDD2rx4sUNtcEWAk6WNFHSWw0V5vM6BVhQyc2BAAIIIFCXAHFEeu8N4oP0jj09RwABBBBAAAEEEEAAAQQQSIcA8z7pGOdSexlMuDhc0p9KrZTzEUAAAQQSJ0BckbghDdWhX3nrdnInjZU0MlQNFEYAAecFSLhwfgjpAAIIIIAAAgh4ArtJsi0dbdvfnXeWFyIAACAASURBVBtSadmypY455hgdffTROvzww3XAAQc0dEpRn7/yyit6/vnn9cwzz+jJJ5/U6tWrC6nnA0k3Spqe6c8/CjmBMvUKsKCSGwQBBBBAoCEB4oiGhJL3OfFB8saUHiGAAAIIIIAAAggggAACCCCQT4B5H+6L+gSCCRetJBX0MA9WBBBAAIFUChBXpHLYdbmkCb6u/ybzQtjR6aSg1wikV4CEi/SOPT1HAAEEEEAgyQJnS+ojqW2hndxhhx100EEHZRMvfvSjH2nvvffWHnvsoV122UU77bSTGjdurO22206NGjXKVrlx40Zt2LBBn376qT766CO9//77euedd7Ru3Tr99a9/lSVavPTSS/rss88KbYKVWyZptqRbw5xE2QYFWFDZIBEFEEAAAQR8AsQR6bgdiA/SMc70EgEEEEAAAQQQQAABBBBAAAG/APM+3A9BgVsk2X1hx9eSSLjgHkEAAQQQKFSAuKJQKffLDZH0W183hksa73636AECCIQRIOEijBZlEUAAAQQQQMA1gYMknSqpq6QDY9r4lyXdk2nffEkvxbSNrjeLBZWujyDtRwABBKIRII6Ixr1aVyU+qJY010EAAQQQQAABBBBAAAEEEEAgfgLM+8RvTKJq0SxJfb2LW8LFwZLWRNUYrosAAggg4KQAcYWTwxaq0ZZgMdZ3BgkXofgojEAyBEi4SMY40gsEEEAAAQQQaFjgx5J+IalDmJ0vGq62qBK2k8USSb+X9OeiauCkMAIsqAyjRVkEEEAAgXwCxBHJuy+ID5I3pvQIAQQQQAABBBBAAAEEEEAAgWIEmPcpRi055/gTLjZKaiHp9eR0j54ggAACCFRZgLiiyuBVutwISWN817oisONFlZrBZRBAIEoBEi6i1OfaCCCAAAIIIBCVwA6SjskkPRwt6XBJ/ylp5wo15gNJ/yvp+UyyxzOSnpT0WYWuRbX5BVhQyZ2BAAIIIFBOAeKIcmpGVxfxQXT2XBkBBBBAAAEEEEAAAQQQQACBuAow7xPXkalcu+ZkEix6edVbwsX+kt6o3OWoGQEEEEAgRQLEFckZ7NGSRvq6M0TSNcnpHj1BAIFCBEi4KESJMggggAACCCCQBoG9vLfW7CdpH0n/Lmk3LxGjqST7Mvw9SY18k67/8pInPpZkiRX/kPT3zNbDf5P0mrfl8FtpwIt5H1lQGfMBonkIIIBAAgSII9wbROID98aMFiOAAAIIIIAAAggggAACCCAQhQDzPlGoV++ad0s61ffsj4SL6tlzJQQQQCCNAsQVbo76eElDfU2/TNJEN7tCqxFAoFgBEi6KleM8BBBAAAEEEEAAAVcEWFDpykjRTgQQQAABBKonQHxQPWuuhAACCCCAAAIIIIAAAggggAACCMRVIJhwsa/3crW4tpd2IYAAAggggED1BYIJF4MlTal+M7giAghEKUDCRZT6XBsBBBBAAAEEEECgGgIsqKyGMtdAAAEEEEDALQHiA7fGi9YigAACCCCAAAIIIIAAAggggAAClRCYL6m7V/FXkppLeqcSF6JOBBBAAAEEEHBW4HeSLvW1fqCkG5ztDQ1HAIGiBEi4KIqNkxBAAAEEEEAAAQQcEmBBpUODRVMRQAABBBCokgDxQZWguQwCCCCAAAIIIIAAAggggAACCCAQY4H7JJ3ktY+EixgPFE1DAAEEEEAgQgHbzeJC3/XPl3RjhO3h0gggEIEACRcRoHNJBBBAAAEEEEAAgaoKsKCyqtxcDAEEEEAAAScEiA+cGCYaiQACCCCAAAIIIIAAAggggAACCFRMwNZM3S+ps3cFEi4qRk3FCCCAAAIIOC0wTZLtapE7+kua6XSPaDwCCIQWIOEiNBknIIAAAggggAACCDgmwIJKxwaM5iKAAAIIIFAFAeKDKiBzCQQQQAABBBBAAAEEEEAAAQQQQCDGAiRcxHhwaBoCCCCAAAIxEpguyXa1yB3nSLo1Ru2jKQggUAUBEi6qgMwlEEAAAQQQQAABBCIVYEFlpPxcHAEEEEAAgVgKEB/EclhoFAIIIIAAAggggAACCCCAAAIIIFA1gXwJF3tl3mD9ftVawIUQQAABBBBAwAWBmyVZkkXuIOHChVGjjQiUWYCEizKDUh0CCCCAAAIIIIBA7ARYUBm7IaFBCCCAAAIIRC5AfBD5ENAABBBAAAEEEEAAAQQQQAABBBBAIFIBWzO1SNKJXiu+lLSHpA8jbRUXRwABBBBAAIG4CQQTLvpImhO3RtIeBBCorAAJF5X1pXYEEEAAAQQQQACB6AVYUBn9GNACBBBAAAEE4iZAfBC3EaE9CCCAAAIIIIAAAggggAACCCCAQHUFtpL0gKQTvMuScFFdf66GAAIIIICAKwK3S7Iki9zRW9IdrjSediKAQHkESLgojyO1IIAAAggggAACCMRXgAWV8R0bWoYAAggggEBUAsQHUclzXQQQQAABBBBAAAEEEEAAAQQQQCAeAo0k/V5Se685lnCxm6SP49E8WoEAAggggAACMRGw5IqevrbY/39nTNpGMxBAoEoCJFxUCZrLIIAAAggggAACCEQmwILKyOi5MAIIIIAAArEVID6I7dDQMAQQQAABBBBAAAEEEEAAAQQQQKAqAsGEiy8k7Szp06pcnYsggAACCCCAgCsCcyWd4WvsaZLmu9J42okAAuURIOGiPI7UggACCCCAAAIIIBBfARZUxndsaBkCCCCAAAJRCRAfRCXPdRFAAAEEEEAAAQQQQAABBBBAAIF4CGwj6SFJP/OaYwkXP5T0WTyaRysQQAABBBBAICYCCyR187WFhIuYDAzNQKCaAiRcVFObayGAAAIIIIAAAghEIcCCyijUuSYCCCCAAALxFiA+iPf40DoEEEAAAQQQQAABBBBAAAEEEECg0gLfl/SwpGO8C5FwUWlx6kcAAQQQQMBNgUWSOvua3lXSvW52hVYjgECxAiRcFCvHeQgggAACCCCAAAKuCLCg0pWRop0IIIAAAghUT4D4oHrWXAkBBBBAAAEEEEAAAQQQQAABBBCIo0Aw4eKfknaR9HkcG0ubEEAAAQQQQCAygf+R9Evf1S35wn7GgQACKRIg4SJFg01XEUAAAQQQQACBlAqwoDKlA0+3EUAAAQQQqEeA+IDbAwEEEEAAAQQQQAABBBBAAAEEEEi3wPbeDhc/9Rg+k7QbCRfpvinoPQIIIIAAAgGBrSXdL+kX3s/t+ZIlX/weKQQQSJcACRfpGm96iwACCCCAAAIIpFGABZVpHHX6jAACCCCAQP0CxAfcIQgggAACCCCAAAIIIIAAAggggEC6Bf7NS7ho7TGQcJHu+4HeI4AAAgggkE+glaRrJLX3PiThgvsEgZQKkHCR0oGn2wgggAACCCCAQIoEWFCZosGmqwgggAACCBQoQHxQIBTFEEAAAQQQQAABBBBAAAEEEEAAgYQKNPUSLo7w+kfCRUIHmm4hgAACCCBQgkAw4eIbSSdIWlpCnZyKAAIOCpBw4eCg0WQEEEAAgf/H3p3A3zHd/x9//yRC+NkTrfjX8qsU9aNBEGKNbJbYSmxB7anYtQhiiSVBYw9iLxVEYoslSEjQlKJNLKX/aEurlCg/VH/kj/6/n+n3XvOd79x7Z+6duXfOzGseD4/fr8nMOWeen8ucOWc+5yCAAAIIxBLgg8pYXJyMAAIIIIBAIQToHxQizNwkAggggAACCCCAAAIIIIAAAgggUFGAhAt+HAgggAACCCBQS2AjSdMkrdF+4lftCRcza13I3yOAQL4ESLjIVzy5GwQQQAABBBBAAIHOAnxQya8CAQQQQAABBIIC9A/4TSCAAAIIIIAAAggggAACCCCAAALFFggmXHwsqZekfxabhbtHAAEEEEAAAZ9A3/bdLJZv/7MvJQ2R9ARKCCBQLAESLooVb+4WAQQQQAABBBAoogAfVBYx6twzAggggAAC1QXoH/ALQQABBBBAAAEEEEAAAQQQQAABBIotsJKkGZLsQ0o7PpT0fyT9b7FZuHsEEEAAAQQQ8Als0p5wsVz7ny2SNFjSHJQQQKBYAiRcFCve3C0CCCCAAAIIIFBEAT6oLGLUuWcEEEAAAQSqC9A/4BeCAAIIIIAAAggggAACCCCAAAIIFFvg25IekdSnnYGEi2L/Hrh7BBBAAAEEwgQ2lzRT0lLtf0nCBb8TBAoqQMJFQQPPbSOAAAIIIIAAAgUS4IPKAgWbW0UAAQQQQCCiAP2DiFCchgACCCCAAAIIIIAAAggggAACCORUoFd7wsUG7fe3UNLq7HCR02hzWwgggAACCNQnsFX7DhdLtF9uO2ENavvnl/UVx1UIIOCqAAkXrkaOdiOAAAIIIIAAAghEFeCDyqhSnIcAAggggEBxBOgfFCfW3CkCCCCAAAIIIIAAAggggAACCCAQJhBMuHhX0n9J+hwuBBBAAAEEEECgXWAbSY9J6tb+vz+VNFDSrxFCAIFiCZBwUax4c7cIIIAAAggggEARBfigsohR554RQAABBBCoLkD/gF8IAggggAACCCCAAAIIIIAAAgggUGyBNSQ9KGm9doZ3JH2XhIti/yi4ewQQQAABBAIC20l6VNLi7X/+P+07XLyAFAIIFEuAhItixZu7RQABBBBAAAEEiijAB5VFjDr3jAACCCCAQHUB+gf8QhBAAAEEEEAAAQQQQAABBBBAAIFiC/SWNF3S2u0Mf5W0FgkXxf5RcPcIIIAAAggEBGw3ixmSurT/+QeShkp6ESkEECiWAAkXxYo3d4sAAggggAACCBRRgA8qixh17hkBBBBAAIHqAvQP+IUggAACCCCAAAIIIIAAAggggAACxRYIJly8KWkdSV8Um4W7RwABBBBAAAGfQDDh4ilJx0qajxICCBRLgISLYsWbu0UAAQQQQAABBIoowAeVRYw694wAAggggEB1AfoH/EIQQAABBBBAAAEEEEAAAQQQQACBYgtYcsUDkizxwo4/Svo+CRfF/lFw9wgggAACCAQEbDeLhyWVvrV+XNJPSbjgd4JA8QRIuChezLljBBBAAAEEEECgaAJ8UFm0iHO/CCCAAAII1Bagf1DbiDMQQAABBBBAAAEEEEAAAQQQQACBPAv0kTRN0n+13yQJF3mONveGAAIIIIBAfQI7SnrQl3AxQ9K+kv6nvuK4CgEEXBUg4cLVyNFuBBBAAAEEEEAAgagCfFAZVYrzEEAAAQQQKI4A/YPixJo7RQABBBBAAAEEEEAAAQQQQAABBMIEBki6QdKa7X9JwgW/EwQQQAABBBAICuwsabrvDy35YhhMCCBQPAESLooXc+4YAQQQQAABBBAomgAfVBYt4twvAggggAACtQXoH9Q24gwEEEAAAQQQQAABBBBAAAEEEEAgzwLDJY33JVz8QdJ6kr7I801zbwgggAACCCAQS2A3Sff6riDhIhYfJyOQHwESLvITS+4EAQQQQAABBBBAIFyADyr5ZSCAAAIIIIBAUID+Ab8JBBBAAAEEEEAAAQQQQAABBBBAoNgCwYSL19s+qPyBpEXFZuHuEUAAAQQQQMAnEEy4uEfSDxFCAIHiCZBwUbyYc8cIIIAAAggggEDRBPigsmgR534RQAABBBCoLUD/oLYRZyCAAAIIIIAAAggggAACCCCAAAJ5FthX0jWSlmu/yVclbUTCRZ5Dzr0hgAACCCAQW2DPth2w7vZddack60NwIIBAwQRIuChYwLldBBBAAAEEEECggAJ8UFnAoHPLCCCAAAII1BCgf8BPBAEEEEAAAQQQQAABBBBAAAEEECi2wMGSbvIRkHBR7N8Dd48AAggggECYwD6S7vD9xe2SRkCFAALFEyDhongx544RQAABBBBAAIGiCfBBZdEizv0igAACCCBQW4D+QW0jzkAAAQQQQAABBBBAAAEEEEAAAQTyLHCopBt8NzhP0qaS/l+eb5p7QwABBBBAAIFYApZccZvvil9IOiBWCZyMAAK5ECDhIhdh5CYQQAABBBBAAAEEqgjwQSU/DwQQQAABBBAICtA/4DeBAAIIIIAAAggggAACCCCAAAIIFFsgmHDxa0lbknBR7B8Fd48AAggggEBAIJhwYbtjWR+CAwEECiZAwkXBAs7tIoAAAggggAACBRTgg8oCBp1bRgABBBBAoIYA/QN+IggggAACCCCAAAIIIIAAAggggECxBY6SNNFHQMJFsX8P3D0CCCCAAAJhAgdLsiSL0nGjpMOgQgCB4gmQcFG8mHPHCCCAAAIIIIBA0QT4oLJoEed+EUAAAQQQqC1A/6C2EWcggAACCCCAAAIIIIAAAggggAACeRY4XtKlvht8VtJWkr7M801zbwgggAACCCAQS+AQSZZkUTomSRoZqwRORgCBXAiQcJGLMHITCCCAAAIIIIAAAlUE+KCSnwcCCCCAAAIIBAXoH/CbQAABBBBAAAEEEEAAAQQQQAABBIotEEy4eErS9iRcFPtHwd0jgAACCCAQELDdLK73/dnVkkahhAACxRMg4aJ4MeeOEUAAAQQQQACBognwQWXRIs79IoAAAgggUFuA/kFtI85AAAEEEEAAAQQQQAABBBBAAAEE8ipg30udJOli3w3OljSIhIu8hpz7QgABBBBAoC4B283iGt+VEyUdXVdJXIQAAk4LkHDhdPhoPAIIIIAAAggggEAEAT6ojIDEKQgggAACCBRMgP5BwQLO7SKAAAIIIIAAAggggAACCCCAAAI+Afte6nRJ5/r+jIQLfiIIIIAAAgggEBQIJlxcKulEmBBAoHgCJFwUL+bcMQIIIIAAAgggUDQBPqgsWsS5XwQQQAABBGoL0D+obcQZCCCAAAIIIIAAAggggAACCCCAQF4F7HupMySN9d0gCRd5jTb3hQACCCCAQP0CtpvFlb7LL5R0av3FcSUCCLgqQMKFq5Gj3QgggAACCCCAAAJRBfigMqoU5yGAAAIIIFAcAfoHxYk1d4oAAggggAACCCCAAAIIIIAAAggEBcISLp6QNKQtEeNLuBBAAAEEEEAgNwJLS/qsgbs5QdIlvusvaN8lq4EiuRQBBFwUIOHCxajRZgQQQAABBBBAAIE4AnxQGUeLcxFAAAEEEMi+wPcl7dM+wP0/dTY3qf7B8pJOknSHpN/V2RYuQwABBBBAAAEEEEAAAQQQQAABBBBorkBYwsUjkoZJ+qq5TaE2BBBAAAEEEEhRwOZwVpV0nqQP66jnp5Iu8l1n5Yypoxy7pLuk/SXdUOf1XIYAAi0UIOGihfhUjQACCCCAAAIIINAUgaQ+qGxKY6kEAQQQQAABBCIJPCppM0mXtSdefBLpqm9OarR/YIkWtqrR8W0rH/5K0tCY9XM6AggggAACCCCAAAIIIIAAAggggEDrBOx7qbMlnelrwoOSdiPhonVBoWYEEEAAAQRSEPhPSe+2l3uppJ9JijOnFEy4sL7DuTHbuUxbssex7fNK49vbELMITkcAgVYLkHDR6ghQPwIIIIAAAggggEDaAo1+UJl2+ygfAQQQQAABBOIL9GtPdLArbZcLGyS35Iuog+T19g+WbR8Qt2SL5dqbvXlbwsWz8W+BKxBAAAEEEEAAAQQQQAABBBBAAAEEWiRg30uNk3SKr34SLloUDKpFAAEEEEAgZYHzJZ3WXsdH7TtWXN7WD/jfCPXadXZ96YiTcGGLd50o6Zi2OSz7/9+TtIakzyPUyykIIJAxARIuMhYQmoMAAggggAACCCCQuEC9H1Qm3hAKRAABBBBAAIFEBWyXi8G+Em2Q/BJJV0RIvIjbP7BEC1t9yLaetkHx0mFtYHeLRMNKYQgggAACCCCAAAIIIIAAAggggEDqAou1J1yc7KvpHkl7te168XXqtVMBAggggAACCDRToKektyR191W6UNJYSVfVaMjpks7znTNaku1SUe1YuX0+6ei25I6lfCceJemaZt44dSGAQHICJFwkZ0lJCCCAAAIIIIAAAtkUiPtBZTbvglYhgAACCCCAQFDAdpaYG8LycfvqRJZ48Y8KbFH7B7bVtK0+ZP+UdrTwF8nuFvwuEUAAAQQQQAABBBBAAAEEEEAAAfcELOHiwraxo5/4mn6npP1JuHAvmLQYAQQQQACBCAK2U/rxIef9ue3PzpZ0c4UybEeLc3x/Z8maF1c4d5X2nTQs0SJ4WD2rR2gnpyCAQEYFSLjIaGBoFgIIIIAAAggggEBiAlE/qEysQgpCAAEEEEAAgaYJzJS0fYXa/i5pgqQrQxIvavUPLNGitKPFihXKf0zSkKbdKRUhgAACCCCAAAIIIIAAAggggAACCCQlYAkXl0k6xlcgCRdJ6VIOAggggAAC2RPo1b7LRdcKTfu/bUmXllwxRZJ/Dsl2wRjju+ankn4WKOP/SLKdMA5u20FriQrl29/dkj0WWoQAAlEFSLiIKsV5CCCAAAIIIIAAAq4K1Pqg0tX7ot0IIIAAAgggIG0h6Zc1ICzx4qL2baH/2X5upf5BKdHCdrRYqUa57G7BLxABBBBAAAEEEEAAAQQQQAABBBBwU8ASLq6S9GNf82+XdCA7XLgZUFqNAAIIIIBABIEbJB1a47yX2xMs7m8/L5hwcZwk22HdjjXbz7VkimrHa22JHN+P0D5OQQCBDAuQcJHh4NA0BBBAAAEEEEAAgUQESLhIhJFCEEAAAQQQyKzALEkDIrRuYfs2zxMlfRY4f+n2FQ1/0jbZ3iNCWexuEQGJUxBAAAEEEEAAAQQQQAABBBBAAIEUBWw8JzjGE7W6sISLmyQdTsJFVELOQwABBBBAwDmB3pJel2T9gFrHC5JOkLSjpNG+ky1Z88n23TD2ltSlVkGShku6O8J5nIIAAhkWIOEiw8GhaQgggAACCCCAAAJelv8+ki6R9D91eiSVcLG8pJMk3dH2Qvy7OtvCZQgggAACCCCQvEB/Sc/EKNYSL3oGzv8gYqJF6TJ2t4gBzqkIIIAAAggggAACCCCAAAIIIIBACgIXt83bfCrpZ5JKu5pGrcY+jpwUWOXaVr0+QlJwXilKmSu2f5D5iygncw4CCCCAAAIItEzAvvewb1CiHm9JWt138ouSNo56saR5kjaMcT6nIoBARgVIuMhoYGgWAggggAACCCCAQFngUUmbSbqsPfHik5g2jSZcWKKFrVxwvKRfSRoas35ORwABBBBAAIH0BWZK2j79arwarG9Cf6BJ2FSDAAIIIIAAAggggAACCCCAAAIIVBCwjx//2LZr6d8ljZN0ddsK1F9E1LKEi1skjfCdX0/ChS3qcYqkkZIOkHRvxPo5DQEEEEAAAQRaI7CBpPlNrHonSQ83sT6qQgCBlARIuEgJlmIRQAABBBBAAAEEEhPo157oYAXaLheXtidfRE28qDfhYtn2RAtLtliu/W5YzTqxsFIQAggggAACiQr4+wuJFhxSGP2BtIUpHwEEEEAAAQQQQAABBBBAAAEEEIgmMFnSvu2n/lXSuZJulPRljcsbTbhYpS25Y7SkwyUt2f7hZp9oTeYsBBBAAAEEEGixwHRJOzehDc+3JVts2oR6qAIBBJogQMJFE5CpAgEEEEAAAQQQQKBhAVtJerCvlI/ad7u4QlKtxIu4CReWaHFs2zbUJ7UldtjuFqWD1awbDiMFIIAAAgggkKrAE5K2S7UG6bG2RNAhKddB8QgggAACCCCAAAIIIIAAAggggAAC0QS+L+nVwKlvSjpT0m1VighLuJgk6ceSgvNK/mLWkHSqpCMDZe/Ytlv7I9GazFkIIIAAAggg0GKBZi3itW3bvNWcFt8r1SOAQEICJFwkBEkxCCCAAAIIIIAAAqkK2ErSc0Nq+FjSRZIs8eIfFVoQNeHiP9uSN05s/6e0o4W/SFazTjXEFI4AAggggEDDAjZw/WTDpVQvgP5AysAUjwACCCCAAAIIIIAAAggggAACCMQUuKdth4ndQ655rW2nizMk2d8Hj7CEC5trOr5CwsVaksZIOjCkLJu/6h+zzZyOAAIIIIAAAq0VmN02p7RNik2YJWlgiuVTNAIINFmAhIsmg1MdAggggAACCCCAQN0CMyVtX+Hqv0uaIOnKkMSLWgkXlmhR2tFixQrls5p13WHjQgQQQAABBJoq8JSkrVKqkd2uUoKlWAQQQAABBBBAAAEEEEAAAQQQQKABgY0kvVjlevs7S7yY4TvHEi5ul7S3788ua1+Uyz+vtHb7bhl2nl0TdtjHmjYmxYEAAggggAAC7ghYMsTjKTZ3E0kvpFg+RSOAQJMFSLhoMjjVIYAAAggggAACCNQtsIWkX9a42hIvbMeLqyT9s/3cSgkXpUQL29VipRrlspp13WHjQgQQQAABBJoqsJ2kJ1Kqkf5ASrAUiwACCCCAAAIIIIAAAggggAACCDQoYMkUQ2qUYXNMp7UnR3SVdLek3XzX+BMu1m9PtNizRpmsXt1g4LgcAQQQQACBFgpYQsTGKdQ/XdIuKZRLkQgg0EIBEi5aiE/VCCCAAAIIIIAAArEFbOB6QISrFkq6WNJESZ8Fzl9a0jFtO2H8pC0xo0eEstjdIgISpyCAAAIIIJAhgV+1rVjYL+H22E5bgxIuk+IQQAABBBBAAAEEEEAAAQQQQAABBJIRsB1Po+4yYfM+p7f/40+4GN+ehHF2244ZwyI2azNJv454LqchgAACCCCAQLYEdpd0TwpNWlfS6ymUS5EIINBCARIuWohP1QgggAACCCCAAAKxBfpLeibGVZZ40TNw/gcREy1Kl7GadQxwTkUAAQQQQCADApacaUmaSR70B5LUpCwEEEAAAQQQQAABBBBAAAEEEEAgeYGnJW0Zo9h3JPXynf+GpLViXP+QpJ1jnM+pCCCAAAIIIJAtAft++veSeifYrDvbytw3wfIoCgEEMiJAwkVGAkEzEEAAAQQQQAABBCIL2ArT20c+u7ETH5U0tLEiuBoBBBBAAAEEWiCQ5C4X7G7RggBSJQIIIIAAAggggAACCCCAAAIIIBBTwHYntd0rmnVsE07RWQAAIABJREFUKGlesyqjHgQQQAABBBBIReAASbcmVPLX7ckbf0yoPIpBAIEMCZBwkaFg0BQEEEAAAQQQQACBSAL9JNlHlM04WM26GcrUgQACCCCAQPICAyU9nlCx9AcSgqQYBBBAAAEEEEAAAQQQQAABBBBAIGWBFyVtlHIdVvw0SXs2oR6qQAABBBBAAIF0BbpKsl2uVk+gmpskHZpAORSBAAIZFCDhIoNBoUkIIIAAAggggAACNQWekLRdzbMaO8FWQRrSWBFcjQACCCCAAAItFEhil4tZkix5gwMBBBBAAAEEEEAAAQQQQAABBBBAIPsCu0q6rwnNXE/S75pQD1UggAACCCCAQPoCIyVd02A1/69tp4z/kvR2g+VwOQIIZFSAhIuMBoZmIYAAAggggAACCFQV2FbSkykbsZp1ysAUjwACCCCAQMoCgyRZAmUjB/2BRvS4FgEEEEAAAQQQQAABBBBAAAEEEGiugH0H9bIkS4hI65gsaf+0CqdcBBBAAAEEEGi6QLf2RImeDdR8laRjGrieSxFAIOMCJFxkPEA0DwEEEEAAAQQQQKCiwFOStkrJ51FJQ1Mqm2IRQAABBBBAoHkCjexywe4WzYsTNSGAAAIIIIAAAggggAACCCCAAAJJCewryZIi0jp6S3ojrcIpFwEEEEAAAQRaIvATSRfXWfPnktaQ9F6d13MZAgg4IEDChQNBookIIIAAAggggAACoQLbSXoiJRtWs04JlmIRQAABBBBossBgSZZIWc9Bf6AeNa5BAAEEEEAAAQQQQAABBBBAAAEEWiuwmKQ/Slo9hWbcJOnQFMqlSAQQQAABBBBorUB3Se9IWr6OZlwk6ZQ6ruMSBBBwSICEC4eCRVMRQAABBBBAAAEEOgk0smp1Jc6ZkgZhjQACCCCAAAK5Eainv2BJndvnRoAbQQABBBBAAAEEEEAAAQQQQAABBIolYEkRNyR8y4skrdWWcPGXhMulOAQQQAABBBDIhsBZbc04O2ZTPpO0qqSPY17H6Qgg4JgACReOBYzmIoAAAggggAACCHQQGCBpVsImrGadMCjFIYAAAggg0GKBIZJmxGwD/YGYYJyOAAIIIIAAAggggAACCCCAAAIIZEigq6Q/S1olwTZdLWlUguVRFAIIIIAAAghkS8B2t7BdLmy3i6iHJWmMjXoy5yGAgLsCJFy4GztajgACCCCAAAIIIPBvgXpWra5kx+4W/KoQQAABBBDIp8BvJG0Y8dbY3SIiFKchgAACCCCAAAIIIIAAAggggAACGRY4RtIVCbXvc0lrSvpbQuVRDAIIIIAAAghkU+BiST+J2LS/S1pdku1ywYEAAjkXIOEi5wHm9hBAAAEEEEAAgQIIDJT0eEL3yWrWCUFSDAIIIIAAAhkTGCrpkYhtoj8QEYrTEEAAAQQQQAABBBBAAAEEEEAAgQwLdJP0V0k9EmjjJZJOSqAcikAAAQQQQACBbAv0lPS2JOtH1Dp+KulntU7i7xFAIB8CJFzkI47cBQIIIIAAAgggUHSBJHa5mCXJkjc4EEAAAQQQQCCfAlF2uXhS0oB83j53hQACCCCAAAIIIIAAAggggAACCBRO4GRJFzZ417Zqta1ebatYcyCAAAIIIIBA/gWulvTjGrf5nqQ1JNkuWBwIIFAAARIuChBkbhEBBBBAAAEEECiAwCBJjzV4n6xm3SAglyOAAAIIIJBxgR0kPVyjjf0lzc34fdA8BBBAAAEEEEAAAQQQQAABBBBAAIFoAv8p6S+Slo92euhZF0g6vYHruRQBBBBAAAEE3BKwRMs3azT5KEnXuHVbtBYBBBoRIOGiET2uRQABBBBAAAEEEMiSQCO7XLC7RZYiSVsQQAABBBBIT6DaLhfsbpGeOyUjgAACCCCAAAIIIIAAAggggAACrRI4W9JZdVb+cfvuFvZ/ORBAAAEEEECgOAK3Sjqgwu2+3b67xVfF4eBOEUCAhAt+AwgggAACCCCAAAJ5ERgs6dE6b4bdLeqE4zIEEEAAAQQcE9hJ0oMV2kx/wLFg0lwEEEAAAQQQQAABBBBAAAEEEEAggoDtbmG7XNhuF3GPMyWdG/cizkcAAQQQQAAB5wV6S/q9pLBvrA9uS7i4xfk75AYQQCCWAAkXsbg4GQEEEEAAAQQQQCDjAvXscvGEpO0zfl80DwEEEEAAAQSSE3i+Lemib6A4+gPJ+VISAggggAACCCCAAAIIIIAAAgggkDWBCyWdHLNRf2/f3eKzmNdxOgIIIIAAAgjkQ2CapD0Ct/J/Ja2dj9vjLhBAII4ACRdxtDgXAQQQQAABBBBAIOsCQyTNiNlIVrOOCcbpCCCAAAIIOC6ws6TpgXvoL2mu4/dF8xFAAAEEEEAAAQQQQAABBBBAAAEEwgV6SPqrpG4xgCxB4+IY53MqAggggAACCORLYENJvwnc0l6SpubrNrkbBBCIIkDCRRQlzkEAAQQQQAABBBBwScBeeO3FN8rBatZRlDgHAQQQQACB/An4d7l4UtKA/N0id4QAAggggAACCCCAAAIIIIAAAggg4BO4UtLREUX+JmlNSZ9HPJ/TEEAAAQQQQCCfAo+2Ldg1uP3WXpa0QT5vk7tCAIFaAiRc1BLi7xFAAAEEEEAAAQRcExgq6ZGIjWZ3i4hQnIYAAggggEDOBPy7YtEfyFlwuR0EEEAAAQQQQAABBBBAAAEEEEAgRGAVSX+W1DWCzrGSLEGDAwEEEEAAAQSKLWBzSKUd0m0H9YeKzcHdI1BcARIuiht77hwBBBBAAAEEEMizQJRdLljNOs+/AO4NAQTyJPCvPN0M94IAAoUSYOy1UOHmZhFAAAEEEEAAAQQQQAABBBwQuF7SYTXa+RdJqzlwLzQRAQQQQKCjAPNJ/CIQQMBVAeaTHIgcQXIgSDQRAQQQQAABBBBAILbADpIernFVf99KBLEr4AIEEEAAgaYJMEDeNGoqQgCBhAUYe00YlOIQQAABBBBAAAEEEEAAAQQQaFDgu5LeqFHG4ZJuaLAeLkcAAQQQaL4A80nNN6dGBBBIRoD5pGQcUy2FIKXKS+EIIIAAAggggAACLRSotssFu1u0MDBUjQACCMQUYIA8JhinI4BAZgQYe81MKGgIAggggAACCCCAAAIIIIAAAmWByZL2reDxR0nfk/QVXggggAACzgkwn+RcyGgwAgi0CzCf5MBPgSA5ECSaiAACCCCAAAIIIFCXwE6SHqxw5eaSnq2rVC5CAAEEEGi2AAPkzRanPgQQSEqAsdekJCkHAQQQQAABBBBAAAEEEEAAgeQE1pP0sqSw9/YDJd2WXFWUhAACCCDQRAHmk5qITVUIIJCoAPNJiXKmUxhBSseVUhFAAAEEEEAAAQSyIfB8W9JF30BTnpC0fTaaRysQQAABBCIIdBgg/9e/GC+PYMYpCCDQAoH/+I9OQ62MvbYgDlSJAAIIIIAAAggggAACCCCAQASBeyXtFjjv95LWiXAtpyCAAAIIZFOA+aRsxoVWIYBAQID5JDd/Ekz6uRk3Wo0AAggggAACCCAQTWBnSdMDp/aXNDfa5ZyFAAIIIJABAQbIMxAEmoAAArUFGCCvbcQZCCCAAAIIIIAAAggggAACCGREYENJvwm0ZS9JUzPSPpqBAAIIIBBfgPmk+GZcgQACLRBgPqkF6AlUScJFAogUgQACCCCAAAIIIJBpAf8uF09KGpDp1tI4BBBAAIGgAAPk/CYQQMAJAQbInQgTjUQAAQQQQAABBBBAAAEEEECgJPCIpKHt/+NlSRtAgwACCCDgtADzSU6Hj8YjUBwB5pPcjDUJF27GjVYjgAACCCCAAAIIRBcYImlG++mbtw2ePxv9Us5EAAEEEMiAAAPkGQgCTUAAgdoCDJDXNuIMBBBAAAEEEEAAAQQQQAABBDIk0E/Sr9rbs0vIjukZaipNQQABBBCIIMB8UgQkTkEAgdYLMJ/U+hjU0wISLupR4xoEEEAAAQQQKAl0eGGFBQEEEEAgMQHe1RKjpKAcCDBAnoMgcgsIFEGAAfIiRJl7RAABBBBAAAEEEEAAgYgCzB9FhOI0BBBAIKYA80cxwTi9UALMJxUq3NwsAu4KMJ/kZuzohLkZN1qNAAIIIIBAVgQYMM9KJGgHAgjkTYB3tbxFlPtpRIAB8kb0uBYBBJomwAB506ipCAEEEEAAAQQQQAABBLIvwPxR9mNECxFAwE0B5o/cjButbo4A80nNcaYWBBBoUID5pAYBW3Q5nbAWwVMtAggggAACORFgwDwngeQ2EEAgcwK8q2UuJDSohQIMkLcQn6oRQCC6AAPk0a04EwEEEEAAAQQQQAABBHIvwPxR7kPMDSKAQIsEmD9qETzVOiHAfJITYaKRCCDAfJKbvwE6YW7GjVYjgAACCCCQFQEGzLMSCdqBAAJ5E+BdLW8R5X4aEWCAvBE9rkUAgaYJMEDeNGoqQgABBBBAAAEEEEAAgewLMH+U/RjRQgQQcFOA+SM340armyPAfFJznKkFAQQaFGA+qUHAFl1OJ6xF8FSLAAIIIIBATgR4Yc1JILkNBBBorQAv1K31p/bMC9DfyHyIaCACCJgAz3N+BwgggAACCCCAAAIIIIBAWYDxHH4MCCCAQAICjDclgEgRRRKg/1GkaHOvCDgswPPdzeCRcOFm3Gg1AggggAACWRHghTUrkaAdCCDgtAAv1E6Hj8anL0B/I31jakAAgQQEeJ4ngEgRCCCAAAIIIIAAAgggkBcBxnPyEknuAwEEWirAeFNL+ancPQH6H+7FjBYjUEgBnu9uhp2ECzfjRqsRQAABBBDIigAvrFmJBO1AAAGnBXihdjp8ND59Afob6RtTAwIIJCDA8zwBRIpAAAEEEEAAAQQQQACBvAgwnpOXSHIfCCDQUgHGm1rKT+XuCdD/cC9mtBiBQgrwfHcz7CRcuBk3Wo0AAggggEBWBHhhzUokaAcCCDgtwAu10+Gj8ekL0N9I35gaEEAgAQGe5wkgUgQCCCCAAAIIIIAAAgjkRYDxnLxEkvtAAIGWCjDe1FJ+KndPgP6HezGjxQgUUoDnu5thJ+HCzbjRagQQQAABBLIiwAtrViJBOxBAwGkBXqidDh+NT1+A/kb6xtSAAAIJCPA8TwCRIhBAAAEEEEAAAQQQQCAvAozn5CWS3AcCCLRUgPGmlvJTuXsC9D/cixktRqCQAjzf3Qw7CRduxo1WI4AAAgggkBUBXlizEgnagQACTgvwQu10+Gh8+gL0N9I3pgYEEEhAgOd5AogUgQACCCCAAAIIIIAAAnkRYDwnL5HkPhBAoKUCjDe1lJ/K3ROg/+FezGgxAoUU4PnuZthJuHAzbrQaAQQQQACBrAjwwpqVSNAOBBBwWoAXaqfDR+PTF6C/kb4xNSCAQAICPM8TQKQIBBBAAAEEEEAAAQQQyIsA4zl5iST3gQACLRVgvKml/FTungD9D/diRosRKKQAz3c3w07ChZtxo9UIIIAAAghkRYAX1qxEgnYggIDTArxQOx0+Gp++AP2N9I2pAQEEEhDgeZ4AIkUggAACCCCAAAIIIIBAXgQYz8lLJLkPBBBoqQDjTS3lp3L3BOh/uBczWoxAIQV4vrsZdhIu3IwbrUYAAQQQQCArArywZiUStAMBBJwW4IXa6fDR+PQF6G+kb0wNCCCQgADP8wQQKQIBBBBAAAEEEEAAAQTyIsB4Tl4iyX0ggEBLBRhvaik/lbsnQP/DvZjRYgQKKcDz3c2wk3DhZtxoNQIIIIAAAlkR4IU1K5GgHQgg4LQAL9ROh4/Gpy9AfyN9Y2pAAIEEBHieJ4BIEQgggAACCCCAAAIIIJAXAcZz8hJJ7gMBBFoqwHhTS/mp3D0B+h/uxYwWI1BIAZ7vboadhAs340arEUAAAQQQyIoAL6xZiQTtQAABpwV4oXY6fDQ+fQH6G+kbUwMCCCQgwPM8AUSKQAABBBBAAAEEEEAAgbwIMJ6Tl0hyHwgg0FIBxptayk/l7gnQ/3AvZrQYgUIK8Hx3M+wkXLgZN1qNAAIIIIBAVgR4Yc1KJGgHAgg4LcALtdPho/HpC9DfSN+YGhBAIAEBnucJIFIEAggggAACCCCAAAII5EWA8Zy8RJL7QACBlgow3tRSfip3T4D+h3sxo8UIFFKA57ubYSfhws240WoEEEAAAQSyIsALa1YiQTsQQMBpAV6onQ4fjU9fgP5G+sbUgAACCQjwPE8AkSIQQAABBBBAAAEEEEAgLwKM5+QlktwHAgi0VIDxppbyU7l7AvQ/3IsZLUagkAI8390MOwkXbsaNViOAAAIIIJAVAV5YsxIJ2oEAAk4L8ELtdPhofPoC9DfSN6YGBBBIQIDneQKIFIEAAggggAACCCCAAAJ5EWA8Jy+R5D4QQKClAow3tZSfyt0ToP/hXsxoMQKFFOD57mbYSbhwM260GgEEEEAAgawI8MKalUjQDgQQcFqAF2qnw0fj0xegv5G+MTUggEACAjzPE0CkCAQQQAABBBBAAAEEEMiLAOM5eYkk94EAAi0VYLyppfxU7p4A/Q/3YkaLESikAM93N8NOwoWbcaPVCCCAAAIIZEWAF9asRIJ2IICA0wK8UDsdPhqfvgD9jfSNqQEBBBIQ4HmeACJFIIAAAggggAACCCCAQF4EGM/JSyS5DwQQaKkA400t5ady9wTof7gXM1qMQCEFeL67GXYSLtyMG61GAAEEEEAgKwK8sGYlErQDAQScFuCF2unw0fj0BehvpG9MDQggkIAAz/MEECkCAQQQQAABBBBAAAEE8iLAeE5eIsl9IIBASwUYb2opP5W7J0D/w72Y0WIECinA893NsJNw4WbcaDUCCCCAAAJZEeCFNSuRoB0IIOC0AC/UToePxqcvQH8jfWNqQACBBAR4nieASBEIIIAAAggggAACCCCQFwHGc/ISSe4DAQRaKsB4U0v5qdw9Afof7sWMFiNQSAGe726GnYQLN+NGqxFAAAEEEMiKAC+sWYkE7UAAAacFeKF2Onw0Pn0B+hvpG1MDAggkIMDzPAFEikAAAQQQQAABBBBAAIG8CDCek5dIch8IINBSAcabWspP5e4J0P9wL2a0GIFCCvB8dzPsJFy4GTdajQACCCCAQFYEeGHNSiRoBwIIOC3AC7XT4aPx6QvQ30jfmBoQQCABAZ7nCSBSBAIIIIAAAggggAACCORFgPGcvESS+0AAgZYKMN7UUn4qd0+A/od7MaPFCBRSgOe7m2En4cLNuNFqBBBAAAEEsiLAC2tWIkE7EEDAaQFeqJ0OH41PX4D+RvrG1IAAAgkI8DxPAJEiEEAAAQQQQAABBBBAIC8CjOfkJZLcBwIItFSA8aaW8lO5ewL0P9yLGS1GoJACPN/dDDsJF27GjVYjgAACCCCQFQFeWLMSCdqBAAJOC/BC7XT4aHz6AvQ30jemBgQQSECA53kCiBSBAAIIIIAAAggggAACeRFgPCcvkeQ+EECgpQKMN7WUn8rdE6D/4V7MaDEChRTg+e5m2Em4cDNutBoBBBBAAIGsCPDCmpVI0A4EEHBagBdqp8NH49MXoL+RvjE1IIBAAgI8zxNApAgEEEAAAQQQQAABBBDIiwDjOXmJJPeBAAItFWC8qaX8VO6eAP0P92JGixEopADPdzfDTsKFm3Gj1QgggAACCGRFgBfWrESCdiCAgNMCvFA7HT4an74A/Y30jakBAQQSEOB5ngAiRSCAAAIIIIAAAggggEBeBBjPyUskuQ8EEGipAONNLeWncvcE6H+4FzNajEAhBXi+uxl2Ei7cjButRgABBBBAICsCvLBmJRK0AwEEnBbghdrp8NH49AXob6RvTA0IIJCAAM/zBBApAgEEEEAAAQQQQAABBPIiwHhOXiLJfSCAQEsFGG9qKT+VuydA/8O9mNFiBAopwPPdzbCTcOFm3Gg1AggggAACWRHghTUrkaAdCCDgtAAv1E6Hj8anL0B/I31jakAAgQQEeJ4ngEgRCCCAAAIIIIAAAgggkBcBxnPyEknuAwEEWirAeFNL+ancPQH6H+7FjBYjUEgBnu9uhp2ECzfjRqsRQAABBBDIigAvrFmJBO1AAAGnBXihdjp8ND59Afob6RtTAwIIJCDA8zwBRIpAAAEEEEAAAQQQQACBvAgwnpOXSHIfCCDQUgHGm1rKT+XuCdD/cC9mtBiBQgrwfHcz7CRcuBk3Wo0AAggggEBWBHhhzUokaAcCCDgtwAu10+Gj8ekL0N9I35gaEEAgAQGe5wkgUgQCCCCAAAIIIIAAAgjkRYDxnLxEkvtAAIGWCjDe1FJ+KndPgP6HezGjxQgUUoDnu5thJ+HCzbjRagQQQAABBLIiwAtrViJBOxBAwGkBXqidDh+NT1+A/kb6xtSAAAIJCPA8TwCRIhBAAAEEEEAAAQQQQCAvAozn5CWS3AcCCLRUgPGmlvJTuXsC9D/cixktRqCQAjzf3Qw7CRduxo1WI4AAAgggkBUBXlizEgnagQACTgvwQu10+Gh8+gL0N9I3pgYEEEhAgOd5AogUgQACCCCAAAIIIIAAAnkRYDwnL5HkPhBAoKUCjDe1lJ/K3ROg/+FezGgxAoUU4PnuZthJuHAzbrQaAQQQQACBrAjwwpqVSNAOBBBwWoAXaqfDR+PTF6C/kb4xNSCAQAICPM8TQKQIBBBAAAEEEEAAAQQQyIsA4zl5iST3gQACLRVgvKml/FTungD9D/diRosRKKQAz3c3w07ChZtxo9UIIIAAAghkRYAX1qxEgnYggIDTArxQOx0+Gp++AP2N9I2pAQEEEhDgeZ4AIkUggAACCCCAAAIIIIBAXgQYz8lLJLkPBBBoqQDjTS3lp3L3BOh/uBczWoxAIQV4vrsZdhIu3IwbrUYAAQQQQCArArywZiUStAMBBJwW4IXa6fDR+PQF6G+kb0wNCCCQgADP8wQQKQIBBBBAAAEEEEAAAQTyIsB4Tl4iyX0ggEBLBRhvaik/lbsnQP/DvZjRYgQKKcDz3c2wk3DhZtxoNQIIIIAAAlkRKPwL6//+7//qhBNO0KRJk+qOSb9+/bTSSiupb9++2mKLLWT/e9lll627vLxeeO655+rMM88s394vfvEL7b///nm93Uzf15dffqmzzjpLF1xwgX7wgx/orrvu0tprr53pNme9cbxQZz1CtK/FAoXvbyTt/+KLL2rYsGF69913y0XPmTNHW2+9deyq3nrrLe23336aO3duh2svueQSr48U9/j00081atQo3XbbbeVL6y0rbt2cj0CjAjzPGxXkegQQQAABBBBAAAEEEMiRAOM5TQzm3//+d2++5NFHH62r1mWWWUZ9+vTx5qo233xz9e/fXxtttJG6d+9eV3l5vSjozPxIXiOdrftivClb8aA1mReg/5FwiJhPShiU4hBoF+D57uZPgYQLN+NGqxFAAAEEEMiKQOFfWJNIuAgGc8UVV9TIkSN1/PHHq2fPnlmJdcvbQcKF9Oabb+qOO+7wfh8rrLBCy2LyxBNPaMSIEd6HukwoJBMGXqiTcaSU3AoUvr+RdGQ/+OADHXDAAZoxY0a56HqTGh5//HENHjy4UxOt/IkTJ8om7OMcv//977X33ntr/vz55cvqTQaJU28rz124cKEmT56snXbaSWuttVYrm0LdDQrwPG8QkMsRQAABBBBAAAEEEEAgTwKM5zQxmo0mXIQ1dfXVV9dxxx2nI444QksvvXQT7ya7VZFwIX3xxRd68MEHtfjii2uXXXbJbrBy1DLGm3IUTG6lGQL0PxJWZj4pYdAGi2M+qUHADF3O8z1DwYjRFBIuYmBxKgIIIIAAAgh0Eij8C2saCRclZfuQ/ZprrvFWE+KQipxwYYP4N910k8aPH69NNtlEt99+u7fSVCuO1157TQcffLCee+45r3oSLpKJAi/UyThSSm4FCt/fSDqyixYt0qmnnqpLL720XPRRRx2lCRMmaMkll4xc3b/+9S+df/75GjNmTKdr6n0+BBM4bPcvS0awSf68HZ999pmmTJmiCy+80HNnxyj3I8zz3P0YcgcIIIAAAggggAACCCCQmADjOYlR1i4ojYSLUq220MZVV12l3r17125Izs8ocsLF119/7e1wa+NYlnDBLvTN+7Ez3tQ8a2rKhQD9j4TDyHxSwqB1Fsd8Up1wGb6M53uGg1OlaSRcuBk3Wo0AAggggEBWBAr/wppmwoUFebPNNtPNN9+sddddNysxb1k7ippw8Yc//MHbTeLZZ5/17IcMGdKyhIv33ntPRx55pO6///7y76DeD2pb9kPKaMW8UGc0MDQrKwKF72+kEQhL3rPnS+nYdtttvedLr169Ilf38ccf67DDDtPUqVNDr7HnRdyV7saNG6fTTjutXJ49dywxpHv37pHb5cKJH330kZfAWHqm8jx1IWq128jzvLYRZyCAAAIIIIAAAggggEBhBBjPaWKo00y4sNvYddddNWnSJH3rW99q4l1lr6oiJ1xcdNFFOuWUU8pBIeGieb9PxpuaZ01NuRCg/5FCGJlPSgE1RpHMJ8XAcuhUnu8OBcvXVBIu3IwbrUYAAQQQQCArAoV/YQ1LuIj7YeA//vEP2dZ/tqrxxRdfrA8//LBDfA888EBdeeWVWnbZZbMS95a0o6gJF7///e+19957a/78+Z57qxIu7Dd60kkn6bbbbusQfz4QTeZfB16ok3GklNwKFL6/kUZkX3rpJe25555asGCBV/wqq6yi6dOna+ONN45cXbCM3Xff3UsQfPfdd70yRo8e7e1Q1aVLl0hlfvrppxo1alSHZ821117rJfvl7SjyBH3eYum/H57neY4u94YAAggggAACCCCAAAIxBRjPiQnWyOlhCRdjx44N3ZU0rB7bxfSTTz7RX/7yF/385z/3kitsnMZ/2AIZ55xzjrp27dpIU52+tsjjOUWdo8vCD5bxpixEgTY4JED/I4VgMZ+UAmqMIovc/4jB5NypPN+dC5nXYBIu3IwbrUZhDVW+AAAgAElEQVQAAQQQQCArAoV/YU0i4cIfzFdeecVbKfq5554r//EyyyzjfXhoKwgV+SjqYG4WEi7eeust7wPYhx56qNNPkISLZP6t5IU6GUdKya1A4fsbaUTWVsQ54IADOvy3Pe7KdP5Vjay/YhPy1113nWbMmOE1eejQoV4fpkePHpFuwZ43++23n+bOneudX08SSKSKMnASA+QZCEIKTeB5ngIqRSKAAAIIIIAAAggggICrAoznNDFyjSZc+JtqyRdPPvmkDjnkENlYTelYffXVvV1O+/bt28Q7y1ZVRR7PKeocXRZ+gYw3ZSEKtMEhAfofKQSL+aQUUGMUWeT+Rwwm507l+e5cyLwGk3DhZtxoNQIIIIAAAlkRKPwLa9IJFxbYOXPm6KCDDuowkB1314ys/ECSbEdRB3NbmXBhEyv20aslW5R22AjGlISLZH7lvFAn40gpuRUofH8jjch+9dVX3iqH48aNKxcfZ0eKRYsW6dRTT9Wll17qXb/FFlvolltu0TXXXFP+s7gJE0899ZS22WabcnviJmyk4ZRWmQyQpyXb2nJ5nrfWn9oRQAABBBBAAAEEEEAgUwKM5zQxHEkmXFizbW7gjjvu0MiRIzvsdGHzNKeffrpC3n+beLetq6rI4zlFnaNr3a/tm5oZb8pCFGiDQwL0P1IIFvNJKaDGKLLI/Y8YTM6dyvPduZB5DSbhws240WoEEEAAAQSyIlD4F9Y0Ei6++OILnXzyybriiivKcbaPGCdPnixbQaioR1EHc1uVcGHbhY8fP15XXnllhwmVlVdeWfa7L20nTsJFMv9G8kKdjCOl5Fag8P2NtCL7wAMPdNhBa88999QNN9yg5ZZbrmaV77zzjvbff3/Nnj3bO7eUHHrPPfdoxIgR5euvvfZa7++iHJa8ceKJJ5ZPjZMAEqX8LJ3DAHmWopFcW3ieJ2dJSQgggAACCCCAAAIIIOC8AOM5TQxh0gkX1nRbzfrQQw/VvffeW76TOGNHTbz9plVV5PGcos7RNe3HVaUixpuyEAXa4JAA/Y+UgsV8UkqwEYotcv8jAo+zp/B8dzN0JFy4GTdajQACCCCAQFYECv/CmkbChQU3+MJqf/bMM8+of//+WYl909tR1MHcZidcWMKPfSxrK56//PLLHeJsv7/zzz/f+7tHH33U+zsSLpL5V4EX6mQcKSW3AoXvb6QV2ddff13Dhw8v//d+/fXX15QpU7TOOuvUrPKXv/yldthhh3ICXimx4qWXXpJNvi9YsMArI+ouXWF9ql/84hdeUkceDwbI8xhVha3wydhrPkPNXSGAAAIIIIAAAggggEBtAcZzahsldkYaCRfWuODiGEWfDyjyeE5R5+gS+5e0gYKYP2oAj0uLKED/I6WoM5+UEmyEYovc/4jA4+wpPN/dDB2Tfm7GjVYjgAACCCCQFYHCv7CmlXBhHzFuueWWHeL82GOPadCgQR3+LHhe6cNE+2j+wQcf1DXXXKNZs2ZpxRVXlO2SMWzYMO22226yXQoqHV9//bXsI//p06friSee0PPPP68PP/zQO33DDTf0PrDfcccdNXDgQK2wwgp1/xZtS+q3337ba+fDDz+suXPnevXYLh7bbrut94Hl1ltvrSWWWMKrI+pgbtjEQpxklUavt7a+//77np0lJcyfP1+//e1vvXtYe+21PUOzs1hUikNY/CtBJz3Bcfvtt3dYmbxU71FHHeXFwOJmsSHhou6ffuiFvFAn60lpuRMofH8jrYh+/PHHOuywwzR16tRyFWH9jbD6/RPuq6yyitdv2HjjjRUsM+ouXcEdM3r37u21a4MNNqh6+7baovUh5syZoxdeeMF77pb6LXZhv379vASSIUOGaMCAAVX7QJUq+uyzz2TP5vvvv1+/+c1v9Oyzz3qnLrPMMurTp48sUcX6RltttZWWXXbZiu0NJlHWimuU/ou/PzVjxgzv/t96661O/Ta7/2ptq9UW/j6aAM/zaE6chQACCCCAAAIIIIAAAoUQYDyniWFOK+EiOF9QabwmeF5pTMPGVG699Vb9/Oc/13PPPefN/2y22WbafffdvbGUamMVX375pTe3YguU2bjPvHnzygt/2HjPRhtt5O3cagtFLb300nVr++uZOXNmedzH5nJ22mkn7bffft7Ykr3zx/ngMTgOFHcup9HrS/dl40U2rlWa6yuNZ9kcpN2fxaNr166d/MLmP6shjx07VmPGjKk7DlxYWYDxJn4dCMQSoP8Riyv6ycwnRbNiPimaE2exgJervwESLlyNHO1GAAEEEEAgGwKFf2FtZsJF2CrPYQkXgwcP1kknnaTbbrst9FdSactnS7SwQesLL7yw/DF9tZ+ZJXGMHDlSxx9/vHr27BnrF7lw4UJNmDBBV199dXmAPKyAnXfeWRdffLE3mO1CwoXd12WXXSZb5dv/sWfYvZnfqFGj9NOf/tT7YNN/ZCnhYpNNNtEFF1zgfaS62GKLxZpQiPWjKPjJDJgX/AfA7dcSKHx/oxZQvX9vH+vbzkX+yVD7b/7o0aOrFvnpp596z7BSX8MSJW1ivVevXl5iXrDMKEkclsRgfRgr245K/ZVSw958802vL2ET9qVrajnY89YSCK2fFKXvYv286667zlvNsZTEUKtvdMYZZ+iII44InehPOuHCDM466yzvw4Vah/U7qrWt1vX8fTQBnufRnDgLAQQQQAABBBBAAAEECiHAeE4Tw9yshAu7pbAFIsISLmzBqaOPPlo2LhR2nHDCCRo/fry6devW4a9LC4rZXJUlCdQ6LInjuOOOqzgeU+l6G8OyhA4bW7GFwSodNp50zDHH6NRTT9WiRYsiL0jVaMJEvdfbXJ8tCGYJEE8//XQtPm8BEYvD5ptv3mHnThIuatI17QTGm5pGTUX5EKD/kVIcmU+qDst8Uko/vBwXy/PdzeCScOFm3Gg1AggggAACWREo/AtrMxMuwgaxgx/m244WL7/8spfIUOm44YYbdOihh3b4a7sP+2jxoosuivzRYqkAWz3oiiuu8FYTinLYytDHHnust6JOlMNW17E233vvvTrzzDPLl4QloNhfNrpDRT3X2wCDJatYAooNgsc5bAWhiRMneis7lY4sJFxU+jAzzgpOcRyKfi4v1EX/BXD/NQQK399I8xfy+OOPe4kOpcN2vLj88su11FJLVaw2OOEbnCAPlmlJk6effnqHSdtg4ZMmTfKeo6Wj0jX2zLU+wYknnhgpCSLsJqzvcuONN3o7T1U6LInjlFNO8XYLi3uEPdutjKQSLmzifNq0aV7SZpREEH/7LdZXXXWVbEVKjuQFeJ4nb0qJCCCAAAIIIIAAAggg4KwA4zlNDF2zEi4q7dIQTLiYMmWKtziH7RYadlgSg43vbL/99h3+2haysoVBqs1xVWK1XTNs0Qz/XEulc233B2ufjS/VWjyrVMaPf/xjnXzyyd74VZQdwOtNmCjVV8/1Np5lY3BXXnllrF+fxcPsDjrooPJuFyRcxCJM9WTGm1LlpfD8CdD/SDGmzCeF4zKflOKPLsdF83x3M7gkXLgZN1qNAAIIIIBAVgQK/8KaVsJF1G2agx/m2xbHtiKPHfbBvH3wt95663lJCLbt8vLLL6877rhDa665Zvk3ZNsa2iBx2AC2fYhoA96rrbaat3LP3LlzvUSJ4ErSdp6tAL311ltX/W2+9tprOvjgg72to/2Hv61h9dh99OjRw1vFunRkKeHCki1sIDr40aPdl/n16dNHXbp0kd3/7NmzO51nEwH2oWlpte0FCxbonnvu8W7VBvttBfF3333X+9/rrruuhg8fru7du3v/e4klltA+++yjb3/724n8d+Huu++W1X/44YeHrv5NwkUizJ0K4YU6HVdKzY1A4fsbaUYyOHm7xRZbaPLkyVUnp61Pseuuu1Z8JtvzcL/99vP6DXbU2q3Cnv22SqBN7JaOSrtiVHrmWl/E+kHrr7++98z96quvNH/+fK/PEZaUcOSRR3r1lZ6nfmObdLdEVGuT/7AJe0sEtY8LrI5qfSN7jlr5Sy+9dLmIv/3tb7rzzjtlKzVaH9I+PrC+gR2rrLKKDjjgAK//Vjr22GOPTokRlnBifTmb3A/rj9lqhLYzmB2V+h12DzfffLPXp+BIVoDnebKelIYAAggggAACCCCAAAJOCzCe08TwpZFwEbaStX+XU//tBee0/HNVNp6y4447emNNNkbz8MMPewt42WIYK6ywQrmY9957TzZeE5akYeUNHDhQK620kjceYguU2RhR8IiyyEatsZVddtnFq8dMZ86cWZ5zs7os6eKVV14p7xxRKQHFzq0nYcJ/P3GvrzbXF8XPki5sns/mm+ywcS9b8OPPf/6z97+feuopL3alY8SIEfrv//7v8v+2/9/m8jiSF2C8KXlTSsy1AP2PFMPLfNK/v8/wH8wnpfiDy3nRPN/dDDAJF27GjVYjgAACCCCQFYHCv7CmkXBhg6K2zfItt9xSjvPQoUO9j+4t6cB/VNoJwVYvttWpSx/c2TX2svf222/rO9/5jveRoB32MeIll1ziJVz4DxuUvuCCC7TllltqscUW6/B3Cxcu9D5CtAQN/4d+9vGetbHSismffPKJt+3yrbfeWi7PBnBtdWbb7nnZZZftUI8lGFjbfvazn4X+3rOScGHJCfaBpD+JpLQ7hO0kEryvjz76yLsnW2HI73fZZZd5O38EX6yCAxdDhgzxVl6yAf9WHCRcpKPOC3U6rpSaG4HC9zfSjKQ9i0aNGuU9w+2wZ7MlO/Tr1y+0Wus72EqD48aN8/7envtTp07VBhtsUD7/n//8p/dstx2qKp3jL9z6FpagYZPYdlRK+nj//fe9hEBL+CgdNrFtO3QNGDCgvAKfv2xLbrDJ4NGjR3fYhcoSHO677z5tuummne5z3rx52m233cqJGmZifR+bSA5L0LA+y3nnndchebXSSo2lyup9noYlnGyyySY6//zztd1223UysL6qTY6fccYZHRJPgsmeaf7GilQ2z/MiRZt7RQABBBBAAAEEEEAAgRoCjOc08SeSRsKFjXcceOCB5fEau51KC1gEEy5Kt25zJzZu418wysYqLLlijTXWKAvZn9k8le3K6T9s/GLs2LHewmLBd+4333xTZ511Voc5J7u21pjHSy+95CUVlBbBsGtsIQ8b+7H5l65du5abYLuM2q7ttmuEjZcFj6wkXFSa69t55509I0tw8c/12X3Z/OJJJ52k559/vnxbNjdoc2/+2JT+0najjbILfRN/9oWpivGmwoSaG01GgP5HMo6hpTCfxHxSij+vwhXN893NkJNw4WbcaDUCCCCAAAJZESj8C2saCRe2eo8NQvs/xrcPG21QtJQoUfoBhCVc2ACvrXwcZdXiF154wVt12r/ys9VtA8ul3RbCfmy2ApBt92zbLfuvtcFZ++DPdl0IHsH7sg8RLWnDPrAMJnWUrq20IoD9fRYSLmwQ+5xzzpENNJcOW6Xppptu8j56DHlJ8k4Luy9LWAnuPmLnknCRlf/cpdsOXqjT9aV05wUK399IO4K2E4M900vHtdde602ghx0ffPCB10+ZMWOG99eVdq8IllnpuW1lvPjiixo2bFh5N6fDDjvMSxxdaqmlOjTBdn/64Q9/WP4z6+vYjhH+ZI9KVjY5bgkT/sn0SvcZbLv1i0444YSKz3Wr0xJm7Zzrr7++3AT73+PHj1e3bt06NauehIuwhBPbaWTixIladdVVq/5MzNgSa/wJorZqoVlX6q+k/bvLY/k8z/MYVe4JAQQQQAABBBBAAAEE6hRgPKdOuHouSzrhwuaArrjiCh1//PEdmmOLa9hCU8EjLOHCdjuw86Pszh02L3baaafJ/vHvHhqs1+ZabHzHzouywJUtzGHJEzbWUzpsbsba6d+tIVhPpd03spJw8eqrr2qvvfbqMO5lu3FceOGF3uIqlY6wXekrjYORcFHPv5nJXMN4UzKOlFIYAfofKYea+aSOwMwnpfyDy3HxPN/dDC4JF27GjVYjgAACCCCQFYHCv7AmmXBhK8o88sgj3sdw/iQG+4DfVo7u27dvp7iHJVxUSs4IXhyWLGBJArbCda2P9qwsG3C3QegjjjiiXHSltobt2mED4Jas4F8tKOyHHfYBo52XhYSLP/3pT9p33307fLxofvvvv3/NjxfDPpoMm6wg4SIr/7lLtx28UKfrS+nOCxS+v5F2BB9//HHZ7lilo1qiQDA5wiZbbaI6+N8x66PssMMO5cnuamUGJ+Vthys7338sWrRIp556qmzwunRESYQonRvcmcP+3JJZ7R9/2z///HNvdT9LCi0dzzzzjGyFv1rHr3/9a29nDFsB0o5tt93W25WqV69enS6tJ+EimHBiHwTcfPPNkZJsrQG2EqMlyJQ+QBg4cKC3CqTt9sGRjADP82QcKQUBBBBAAAEEEEAAAQRyIcB4ThPDmGTChSUl2PyLjc34kxiq7X4QlnBRKTkjyBI2f2Q7a9gu4cEdxMNILenCxnds1/bSUamtwcQES0aw+Tf/uFilsFlygs0HzZ8/v3xKFhIubK7OxstsPKt0xEl2Ccau0ngRCRdN/Bc6UBXjTa2zp2YnBeh/pBw25pO++dya+aSUf2w5L57nu5sBJuHCzbjRagQQQAABBLIiUPgX1kYTLuzjQfvw3rbstV0RHnzwwU6xtUFM+8AwLDEhLOHCPqYbNGhQzd+IJXXY7hJz584tnztt2jTtscceNa8tnfDRRx95qxnZbhelI+zDS9ui2T7wW7BggXearUh99913e9tARzmCHzDaNVlIuAgORO+yyy7eytYrr7xylNvSjTfe6K0sXTqOOuoob2WlJZdcsvxnJFxEonT+JF6onQ8hN5CuQOH7G+nyykv09PcJhg4d6iVg9ujRo1PVkyZN0siRI8t/Xqnf8c4773gJiLNnz/bOrZR8EEyEsIluS0ANJjjYZP9DDz0k26li3rx5sg8JrC1RdrcoNTb43LZdPGxCunv37uX7CevbRe1bLVy4UIcccohskH3DDTfUWmutpeHDh2v55Zfv5Bg34SLs44O4O1SElWErSFr/hSMZAZ7nyThSCgIIIIAAAggggAACCORCgPGcJoax0YQLGw/529/+pqeeesqbt3j66ac7tb7aYlPBMZfevXt7iQxRxm2Ci3vYwhD33XefNt1008iCYYtjhc0hBce1fvSjH+mqq66quotGqRFhiQ1ZSLgI7kZr7a2202wQ1RYOsQSXmTNnen9lY3M2FtavX78Op5JwEfnnmPiJjDclTkqB+Rag/5FyfJlPYj4p5Z9YYYrn+e5mqEm4cDNutBoBBBBAAIGsCBT+hTXso7wkg7Prrrt6HxN+61vfCi02mHCx/vrra8qUKVpnnXVqNiO4+kC1VZirFRYcoLbEClu5aLnllitfFhxsP+CAAzRx4sSqWxn767RVlGznDxvQLx2tTrhodKVtuw9LRDnuuOO8LbXtw8yNN95YW265pZZYYonyfZJwUfOnnIsTeKHORRi5ifQECt/fSI/23yUH+zOVJsWDq/VsscUWmjx5smyHq+ARfE5WSqSw5E3rF1gyhR319keiGEVJuLDJc9uBy/4pHbYqoPVbwu4zSr1h58RNuAj2B6pN6Mfpt40ePVo2Yd6lS5d6b4XrfAI8z/k5IIAAAggggAACCCCAAAJlAcZzmvhjCEu4SLJ6WyzqoosuqpiYELZLgo0Z9ezZs2YzgnNMceePrIKwnU2Du62Gzedde+21sgU5oh7BxcWykHARTFixHVHvuOMOrbnmmpFuy+xshxBbnK1v375ae+21ZbtcBMfBSLiIxJnKSYw3pcJKofkVoP+RcmyZT/om4YL5pJR/bDkvnue7mwEm4cLNuNFqBBBAAAEEsiJQ+BfWNBMu9tprL2/V5VVXXbVivIMJF0OGDJENbK+00ko1fyPjxo3TaaedVj4vOPhcs4D2E4KDucEB5rCB7ksuucTbjjrOEWxvqxMugh+I2r3MmTNHW2+9dZzbqnkuCRc1iXJxAi/UuQgjN5GeQOH7G+nRflOy9TlOPPHE8h+E7XwQ3LUibIcIf1uDk+1hz//gRHW9/ZEoRlESLqycWbNmaffdd5clfJYOm2QeMWKEtxtEnz591K1btyhVVjwnbsJFMFHWkkAsEXWFFVaI1Q5bqXKbbbYpXxOWKBurQE7uIMDznB8EAggggAACCCCAAAIIIFAWYDyniT+GNBMujjnmGJ1//vlVF9CKOuYSJAku7mF/X8/8kV33wAMPyBYxKx3B+bLguJbtpDF9+nRvIayoR3BeKAsJF3fddZf22Wef8i3YruqXX365llpqqai3Fek8Ei4iMaVyEuNNqbBSaH4F6H80IbbMJ32DzHxSE35wOa2C57ubgSXhws240WoEEEAAAQSyIlD4F9Y0Ei5slwpbbXiPPfbosNNBWNCDCRdRV/4J252h3kHs4CC1tfOZZ55R//79vSb/85//9HZxsF0vSsedd96pvffeO9bvODho3OqEi2AiRJzdReLcOAkXcbTcPZcXandjR8ubIlD4/kYzlK1PscMOO5STDGxlO/vH/9+n4Dm1VgEMJlOE9VOCk+GVnu/1Gnz88cd65ZVXNGPGDN19992y52rpqJQw8sknn8g+Jrj11ltDq11xxRW1/fbba9iwYV6i5Xe+8x0ttthisZoYN+EiuNqj9bOGDh2qxRdfPFa9b7/9tq666qryNWnuKBKrYTk5med5TgLJbSCAAAIIIIAAAggggEASAoznJKEYsYw0Ei622mornXnmmRowYEDNcY9gwkXUHTVt3MYSBKZOnVq+07BFQKIw1Np94vXXX9fw4cP18ssve8VZooXNVa211lpRivfOCSaIZCHhIpgIETamF/kGq5xIwkUSivWVwXhTfW5cVVgB+h9NCD3zSd8gM5/UhB9cTqvg+e5mYEm4cDNutBoBBBBAAIGsCBT+hbXRhAv7YM8GZG3V5C233NL757vf/a66du0aKcbBhItaK02XCg1rd70fOIYN5PsTLmr9faQblRS811YnXCQxOB/l3km4iKLk/jm8ULsfQ+4gVYHC9zdS1W0vPJhAGZYc4V+1KMoqgMFJ8+AkdHC75d69e3sT7BtssEGsW7ZEUlth8I033tD777/vJVi88MILmj9/vt56662KZVXrN9nz99BDD/X6H7WOtddeW7Yzme1+seGGG0bqx8VNuAhOatdqU9S/r/ZhQNQyOO8bAZ7n/BoQQAABBBBAAAEEEEAAgbIA4zlN/DE0mnBhc1Q2LvO9733PW0zL/omzwEQw4WLs2LEaM2ZMTYGk5o+souBcSnDMo5Ed4/034h+jaXXCRXBszdp5wQUXeIu6JX2QcJG0aPTyGG+KbsWZCEii/9GEnwHzSR2RmU9qwo8uh1XwfHczqCRcuBk3Wo0AAggggEBWBAr/whqWuBA16SGJIGY14cKfDJHUgHnWEi6SGpyv9Tsg4aKWUD7+nhfqfMSRu0hNoPD9jdRkfQUHV+gLrvL36aefatSoUbrtttu8qwYOHKjJkyerZ8+eFZsXNun72GOPadCgQd41wYQM27HByu/Ro0fNW7bEiilTpngJGnPmzKl5ftgJtfpsCxcu1IQJE3T11VeXd/6oVZF9oGC7Y/zoRz/SSiutVPF0Ei5qSbr59zzP3YwbrUYAAQQQQAABBBBAAIFUBBjPSYU1vNCweZioSQ9JNDOLCRd2X/7FwZKa08lSwkWSi6vV+h2QcFFLKL2/Z7wpPVtKzqUA/Y8mhJX5pM7IzCc14YeXsyp4vrsZUBIu3IwbrUYAAQQQQCArAoV/YSXhQgobyPd/TEnCRWP/upJw0ZifK1fzQu1KpGhniwQK399olvukSZM0cuTIcnWWyLD11lt7/zv4PDrhhBM0fvx4devWrWrzHnjgAe26667lc/yr7AXLtNX3bPK2S5cuFcv87LPPdN111+m8887Thx9+GJnGdqHo1auXnnzyyfI1tRIuSieWkjssofS5556LVKetBHnFFVdoo402Cj2fhItIjM6dxPPcuZDRYAQQQAABBBBAAAEEEEhPgPGc9Gw7lUzCReexq+BOqiRcNPaDJOGiMb9Grma8qRE9ri2gAP2PJgWd+aRwaOaTmvQDzEE1PN/dDCIJF27GjVYjgAACCCCQFYHCv7CScBGecOFfNSivCRcvvfSS9txzTy1YsMD79zG4EnhS/5KScJGUZLbL4YU62/GhdS0XKHx/o1kRePHFFzVs2DC9++67XpWXXHKJLLHCjmDihH83q2rtCz7HDjjgAE2cOFHLLLNMpzLvv/9+7bLLLhWLsxWCTjrppPIuG5VO3HDDDWUJFn379vWez+uvv75WXHFFb0eOESNGlC+LmnBRusB27Hjvvff061//Wvfcc49mz56tt956q2J7N9tsM6+tNsEfPBpNuGjmKpXN+v3loR6e53mIIveAAAIIIIAAAggggAACCQkwnpMQZJRiSLjonHDxgx/8QHfddZc3RmRHHhMuvvrqK40ZM0bjxo0r/0z8i51E+e1EPYeEi6hSyZ/HeFPyppSYawH6H00KL/NJ1aGZT2rSD9Hhani+uxk8Ei7cjButRgABBBBAICsChX9hdTXhYtGiRTr11FN16aWXln9L/o8q4/zA7EPD/fbbT3PnzvUusw8obYeLfv36ef87qS2NH3/8cQ0ePLjctEofejaa4BH1+uAHpPYx55QpU7TOOuvE4at5LgkXNYlycQIv1LkIIzeRnkDh+xvp0XYs2RIa7Jk+c+ZM7y+OOuooTZgwQYsvvniHydvgCoHV2vfpp59q1KhR5SSJLbbYwkt8WG211XT++ed75doRnAQPlvnll196O2qUzi/9vT1/LYnCduKwdq2wwgpabLHFQpt0++23N5RwEdamt99+W4888oimTZumWbNmdarX/CxpJfjf+bgJFzZxftppp5XLL8VmySWXbLlG0ZUAACAASURBVNbPg3oiCPA8j4DEKQgggAACCCCAAAIIIFAUAcZzmhhpVxMuPv74Yx122GGaOnVqWavWghyVWIMffgYXyQrOtdQaiwqrJ5jgUK2MRuuLen0wEeKss86S/RMyRtHQL5KEi4b4GrqY8aaG+Li4eAL0P5oUc+aT4kHbHBfzSfHM8n42z3c3I0zChZtxo9UIIIAAAghkRaDwL6yuJlzYD8iSLU488cTyb6neD/eeffZZLxHCPqi0IziIbdn755xzjvdP6bCB2dNPPz3WgG9wW8pKCRdhA/T+HTdq/cvzxhtvaJ999pENzpeOsOuDgwh27pw5c7wPPqMe9vv5yU9+otdee03rrruu1lprLe29997q1atXuQgSLqJqun0eL9Rux4/Wpy5Q+P5G6sLtFQQTMgcOHOglR3Tr1q3D5Lft8HTDDTdoueWWi9Q0f5+jlJi53nrrdUjE8O98EVboq6++qr322st7ZpaOY445xkvasDKjHEknXPjrtP7OCy+8IGvTc889V/6rnXbayUs2sUQQ/xE34cJWZLT+SekYOnSoV26PHj2i3DrnNEmA53mToKkGAQQQQAABBBBAAAEEXBBgPKeJUXI14SJscbB6d2gIjp0Ex2SCczo2nmSLaPTv3z9ypIILi1RLuAguVhY3wSM491bp+ltvvVUHHXRQ+R4sgeXyyy/XUkstFfm+bPcPG9NaffXVtdFGG3n/2NhTly5dymWQcBGZM/ETGW9KnJQC8y1A/6NJ8WU+qX5o5pPqt8vTlTzf3YwmCRduxo1WI4AAAgggkBWBwr+wupxwEdwxYtttt5V9iOj/2D/KDy2YCBH2EWZwoDvuh5pxdskIOzdOIkRwENsMwhIuPv/8c5100km6+uqry0xxdwl55513tP/++2v27NleGWErhpNwEeVX6P45vFC7H0PuIFWBwvc3UtUNFO5PSig9lyzhYvjw4Xr55Ze9s+MmTtqk7Q477FBOzrzzzju9nbD8O2TVeoYG+xvbbbedl3Cw6qqrRuIJSwA98sgjvQTU7t27l8uwyXBr77x587wECtuRw5JG/RPM1Sq0ifodd9yxfEqlyfC4CRfBVRpXWWUV3Xfffdp0000j3X/ppHvuuUfnnXdeeQLdEl/sA4QlllgiVjmcHC7A85xfBgIIIIAAAggggAACCCBQFmA8p4k/BlcTLowoOOZTa1GOMNbgzhN2ju04arul2riWHUnM6UTddcLqC8Yk7i7pwXm1SmNMwTmt0u6yljwR9QjGYPTo0d74HwkXUQXTPY/xpnR9KT13AvQ/mhhS5pOYT2rizy13VfF8dzOkJFy4GTdajQACCCCAQFYECv/C6nLCRXB1HftRVdo1otIP7v3339fhhx+uBx54oHxK2EeYwUFo+0jQPraMuhtE2KrWldoaFpOf//znOvDAAyP9exPc+cMuqrRDxo033uit+F06dt99d9mfBVexrlTxrFmzZNeUdgcJS0Qh4SJS2Jw/iRdq50PIDaQrUPj+Rrq8HUt/6aWXZM+jBQsWeH9x//33e/931113LZ/42GOPadCgQZGbFUwwHDt2rLbZZhvvn9JRLTkyyqR5rcZ89NFHOvTQQ3XvvfeWTw1LuAgmh8TdSSLqxHvchIuw9p922mleMkjXrl1r3b7395988om3WqGtfFg6gh8fRCqIkyoK8Dznx4EAAggggAACCCCAAAIIlAUYz2nij8HlhIuwRSbizB8Zc3A8xv4sbA4puPvpLrvsouuvv14rr7xypGgF54Sq7VoRFpOoi4OF7fxRqa53333Xm/+aOXNm+R6mTZumPfbYI9I9ffbZZzr66KN1yy23lM+38UCz8R/scBGJM5WTGG9KhZVC8ytA/6OJsWU+qeNiY8wnNfHHl4OqeL67GUQSLtyMG61GAAEEEEAgKwKFf2F1OeHCPl60j/RskLR0xFkt2laKvuGGG3TEEUeUr6+02vIXX3yhk08+WVdccUX5XBsAvvLKK7XssstW/T1/+eWXOuuss2TbSPuPSgkXYR9lHnvssbroootqrt7817/+VbZ60pNPPtmhrkoJF2GJILbatu1aEfKC1KHMsN/OhAkTvFWX/NeScJGV/9yl2w5eqNP1pXTnBQrf32hmBD/44APvWThjxgyv2vPPP19ff/21xowZ4/3velbJC04SW6LD9773PW+nqChlhk0yH3XUUbLn5pJLLlmTJ6zPYheFJVwEk0OWWWYZTZ06VYMHD65Zj50QTNgYOHCgJk+erJ49e3a4Pm7Chd2D9aOOP/74cjm2UqEllfoTV6o10j5WsH5bKdHT7u2OO+7wdrjgSEaA53kyjpSCAAIIIIAAAggggAACuRBgPKeJYXQ54SLsg/+o80dGHDaHtNlmm3ljHmuuuWaHKPzpT3/Svvvuq+eee67859ddd523sFatOZ2w+aNqCRc2/jJq1Chvh9bSETYHFPYzsQ9Y99lnH7322mvlv65UV9hcn4312Pzdt7/97Zq/wqeeesqryxI37KhkR8JFTcrUTmC8KTVaCs6nAP2PJsaV+aR3vO9CZs+e7akzn9TEH18OquL57mYQSbhwM260GgEEEEAAgawIFP6F1eWEC/sRvfDCC94q1rbbRenYa6+9vESIb33rWxV/Z/bRn60QfeKJJ3a41lbBscSG7t27d7o2rK6zzz7bS8QIO98KsA887SNF+6iy9HFgqeBqu3EEVymK8kGilX/KKafommuu6dT2SgkXYQPZUeoKu69Kg+XBhIttt91Wdn+9evVqyX8H4n4g2pJGOlgpL9QOBo0mN1Og8P2NZmIHExeHDx+uzz//vLybVViSQpT2+Z/NlrRhzzFLZLAjSpnjxo2T7ehQOuy5aRPn6667btXq7ZlriQa2s8OHH37Y4VybTL/88su11FJLlf887NluE80333xzzbrsAwFLnLSVEUvH6NGjveTWLl26dKg7+Dzt3bu357HBBhtUvJ8333xTI0aM8JI6Soe1beLEidp4442rOrzyyivexwP+Dwqszzdp0qTIO3NFiXPRz+F5XvRfAPePAAIIIIAAAggggAACPgHGc5r4c3A54cKYbEcFWwDEPw903HHHeQuBLL300hUlLdni2muv9caM/NfaPJXNXwXHYyotaGHzQrYqdaWki0rzR9USLqwua39pERO7iShjTJbYYYkapV1n/WNhd911l9Zee+1OHmGLg9m8mjlU8wuryxY/s3m7oF0w4cLcbUyPI30BxpvSN6aGXAnQ/2hiOJlP6rzAaZRnvYWI+aQm/lAzWhXP94wGpkazSLhwM260GgEEEEAAgawIFP6F1fWEC3sJvuSSS7zBU/+xySabeDtKDBgwQIsttliHv7OBe1th+dJLL+0wgF3r5dEGvm31nlNPPbVDebZSke20scYaa3T4808++cT7CPLiiy/ulGxhJ1ZLuAjbPtoGvq2s7bffvsM92YeYv/nNb7w2PPjgg6H/blVKuLCTwz5+tKSL8847Tz/84Q87JZNUuq/LLrtMthNH8MXKkmH2228/zZ0712ubrYxw9dVXe38WjE0z/sNAwkU6yrxQp+NKqbkRKHx/o9mRfOCBB7TrrruGVlvvZOqLL76oYcOGeavl2bPMki3ff/99r44oZc6aNUu77757hz6B7TphiRgbbrhhp+enPd9/97vfec/+W2+9NfRehgwZ4iUxrrTSSh3+PmwVQesb2SS57QbWtWvXTuVZf8Am9y0JpHRYf8CSKPr27dvp/I8//thLgCglndgJ1veyjwGWWGKJiiEP7lJhJ1o9Z555pvbee+9Ok+i2y9i0adM0duxYWf/I37Y4u2M0+zfoan08z12NHO1GAAEEEEAAAQQQQACBFAQYz0kBtVKRridc2FybzVNdddVVHW5x55139uZuwsZ+/vznP3tjNbZDhf+wMS1bYKLSomLvvfeelyjgT2hYccUVdcYZZ3g7g/oTFCxp4o033vAW67JFyIJHtYQLOze4E6r9WaXxLJtDs93XTz/9dD3//POx6gpLJLECbDcPm6uynT78YxY2bmZ12O6z/oU9+vfv7829BefrrCybE7Rxq9JhzrYIyKqrrtrEX3oxq2K8qZhx567rFqD/UTddfRcyn9R5Vyrmk+r7LRXtKp7vbkachAs340arEUAAAQQQyIpA4V9YXU+4sB+SZc/bQLZ9xB88bKUcS1BYbbXVtGjRIu+jfxt8De42EWVXh2p12YeXNpBrK17bqjnz5s2TfVgZXIna375qCReWSGIr9/hXwi5da4khAwcO9D72tEmImTNn6re//W2HQeLNN9+8Q2JItYQLu3DOnDk66KCDOuz2YX9uLrYjha2+bW2qdF/VVhoK+yDTyrYJhp49e2rxxRf3PtCstiJ2kv/BIOEiSc1vyuKFOh1XSs2NQOH7G82OpCUc2A5YCxYs6FD1KqusounTp9fcTSGsvcGtpUvnRC3TEhZtl4qw5Il+/fppq622KidOvP766/rVr37VIcHA6rOVCi2R8bXXXvOqt/6A7aRlz1P/UWmS2s6xvpH1E9ZZZx3vEnsuPv3003r22Wc73fb48eO9ieuwBA3rV1kSqk1W+w8r3/oPdtgktiWF+I9KCax2jn0cYP22Pn36eP0pu9eHH364U//E+kAXXnih9xFBcLXCZv/W8lYfz/O8RZT7QQABBBBAAAEEEEAAgQYEGM9pAC/upa4nXNj9hiVClBxsPsTGcWzRDJufsjkbm5cJHrUWBiudb2NDBx98cIedQO3v/HM61eoplVMr4SJsDrF0rY3hbLPNNurWrZssecTmxPyLZdi80ZJLLuktmmZHrbqqzfVZPVtuuWXFebHSvVdbnCPsg1obi7J22TyVlW+JKXY/HMkKMN6UrCel5V6A/keTQ8x80r+8xUqPP/74TvLMJzX5x+hYdTzfHQtYe3NJuHAzbrQaAQQQQACBrAgU/oU1DwkX9mOygVj7KNB2lAgmU9T6sVmGvr1E2seOUQ5LorAPDK+//voop3vnWDKGbSc9cuTI8jXVEi7spIULF3ofOd52222R69lpp528FXlssH7EiBHl62olXNiJ9mHnj3/8Y82fPz9yfXbi4Ycf7tnbwHTYUe2jz9L5jz32mAYNGhSr3npPJuGiXrnq1/FCnY4rpeZGoPD9jWZHslKyX6UEhSjtC24tXbrGkiDsWd2jR4+axdik86GHHtph5b2aF7UnItgOD7bzlO0q8dBDD3mXrb/++poyZUo5ecJflvXxLHnz7LPPjlJFh3MsocGSWa0fYjt5VDpsJUXr31Tqe1Xa+cOSLuzvLLE0br/N2maJmtanCksEiX2zXNBBgOc5PwgEEEAAAQQQQAABBBBAoCzAeE4Tfwx5SLgwLpvXsfmjm266Kbae7YZhyQm9e/eOdK3txjpq1KhOSRfVLj7uuOO8xSuiJkFYWbagydFHHy2bx4l6lOaNbL7KdjW1o1bChZ1jc3027mP/xDks0eSaa67xFisJGdvwigrb7d1fh41xWXtt7IkjWQHGm5L1pLTcC9D/aHKImU+SmE9q8o8uJ9XxfHczkCRcuBk3Wo0AAggggEBWBAr/wpqXhAv7QdkWwk888YTsg0RbqbnWYQkCNvBtqyMvt9xytU7v8PdffPGFpk2b5tXlX7EnrJBDDjnE2xb6D3/4g7dCTumolXBRGly27aRty+Rqu2XYALCtFmQfR9p93X777bETLqw+mwyYMGGCt1tIrQ8gbUUDGyi3jz+XWGKJqn61klQqfZAZKygRTybhIiJUzNN4oY4JxulFEyh8f6PZAbdkP3v2jhkzpkPVJ5xwgpckWO9KdWEr4Y0ePVrnnntu5J0W/vKXv+iMM84I3eki6GTPd9uByhIf1lhjDW+3ruCuEtX6E9Y3uu+++7yki5dffjlSGGynDXu+DxgwQIsttljVa2oNwlezsRjZDl3Wx7n33nsjtc0+PDjnnHO8XbIqTZ5HKoiTKgrwPOfHgQACCCCAAAIIIIAAAgiUBRjPaeKPIS8JF0Zm80f33HOPxo0bF2k8xuZabAxl+PDhVRe+CAtH1Dkdmzey+SxbyMMW6IiTBGH1xqnHxr1soQxbxMPGzOLWVZrrs4U6nn/++Zq/wgMPPNAbL7Kxs2qHjUXNmDHDW3jMdlUNHrbbu82t9erVq2adnBBPgPGmeF6cXXgB+h9N/gkwn/RvcOaTmvzDy0F1PN/dDCIJF27GjVYjgAACCCCQFYHCv7DmKeGi9KOyVZPtAz4bOP3lL3/pDciWkhVsF4uNNtpIO+64o+yDwmWXXbah3+Inn3yihx9+WLbCs9VZSr6wemwV7b333lvf//73vQ8WrS1xEy5KjXv//fe9DyZtRWvbgcIGg22A3HbnsA8ibSDeVvApvdTUm3Dhr2/69OmaOXNmh/sqbRtpfkOGDInlZ5MMZnXnnXd6Ky75B7TjfqzaSNBIuGhEr/K1vFCn40qpuREofH+jFZEMS46IkuxYra32nLdnu383qHrKtIHr3/3ud16iQbCvYskEtuKfPWftGb/yyit3aJJN2FuyY+mwSeUrr7yy6jPZ3zd69tln9eqrr5afw9Z/WG+99bydvnbbbTetu+66sXaOsHuxRNdbbrnF2y3Ln4gaZWVAu95WGLR4zZkzR6+99lq5jFLbttlmGw0bNkzWD6mVBNKK31qe6uR5nqdoci8IIIAAAggggAACCCDQoADjOQ0Cxrk8TwkXpfu2+TebC7GdIWwX8nnz5nkLXdkCG3369PHmiwYPHqzNNtssdqKF39Y+FLX5FtsF1RYlK82J2RzSFlts4Y2p2JhPaYypniQIq69SPTZ+Y2NZtgO7vx67pt667FobzzI/mxcL+m266aay8aLdd9+9PAcX9fdm41A33nijN/9l42Slw3YWmTp1qjbYYIOoRXFeRAHGmyJCcRoC/xag/9GCXwLzSd+gM5/Ugh+go1XyfHczcCRcuBk3Wo0AAggggEBWBHhhzUokaAcCCDgtwAu10+Gj8ekL0N9I35gaEEAgAQGe5wkgUgQCCCCAAAIIIIAAAgjkRYDxnLxEkvtAAIGWCjDe1FJ+KndPgP6HezGjxQgUUoDnu5thJ+HCzbjRagQQQAABBLIiwAtrViJBOxBAwGkBXqidDh+NT1+A/kb6xtSAAAIJCPA8TwCRIhBAAAEEEEAAAQQQQCAvAozn5CWS3AcCCLRUgPGmlvJTuXsC9D/cixktRqCQAjzf3Qw7CRduxo1WI4AAAgggkBUBXlizEgnagQACTgvwQu10+Gh8+gL0N9I3pgYEEEhAgOd5AogUgQACCCCAAAIIIIAAAnkRYDwnL5HkPhBAoKUCjDe1lJ/K3ROg/+FezGgxAoUU4PnuZthJuHAzbrQaAQQQQACBrAjwwpqVSNAOBBBwWoAXaqfDR+PTF6C/kb4xNSCAQAICPM8TQPz/7dtLbh0xDATA3P/UgZfZxuSQTdUBPOxXbUAfQ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QMg2FgAAEDhJREFU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/HNg3RJKDgIECBwQcFY7UKKfUCZgv1FG6UMECHwsYD3/GNw4AgQIECBAgAABAgTWCLjPWVOFIAQIHBNw33SsUD+nVMD+o5TTxwgQ+FDA+v4h9v+OUtL/yvk7AgQIECBA4EfAgdX/AQECBHoEnNV6XH01U8B+I7M3qQkQ+PPHeu6/gAABAgQIECBAgACBVwXc57zavN9NgEC3gPumbmHfTxaw/0huT3YCbwtY3wP6V1JASSISIECAAIHFAg6si8sRjQCBaAFntej6hC8WsN8oBvU5AgQ+E7Cef0ZtEAECBAgQIECAAAECywTc5ywrRBwCBM4IuG86U6Uf0iBg/9GA6pMECHwiYH3/hPl3Q5T0Oz9/TYAAAQIEXhdwYH39P8DvJ0CgS8BZrUvWdxMF7DcSW5OZAIEfAeu5/wMCBAgQIECAAAECBF4VcJ/zavN+NwEC3QLum7qFfT9ZwP4juT3ZCbwtYH0P6F9JASWJSIAAAQIECBAgQIAAAQIECBAgQIAAAQIECBAgQIAAAQIECBAgQIAAAQIECBAgQIAAAQIECHwr4MHFt96mESBAgAABAgQIECBAgAABAgQIECBAgAABAgQIECBAgAABAgQIECBAgAABAgQIECBAgAABAgECHlwElCQiAQIECBAgQIAAAQIECBAgQIAAAQIECBAgQIAAAQIECBAgQIAAAQIECBAgQIAAAQIECBAg8K2ABxffeptGgAABAgQIECBAgAABAgQIECBAgAABAgQIECBAgAABAgQIECBAgAABAgQIECBAgAABAgQIBAh4cBFQkogECBAgQIAAAQIECBAgQIAAAQIECBAgQIAAAQIECBAgQIAAAQIECBAgQIAAAQIECBAgQIDAtwIeXHzrbRoBAgQIECBAgAABAgQIECBAgAABAgQIECBAgAABAgQIECBAgAABAgQIECBAgAABAgQIECAQIODBRUBJIhIgQIAAAQIECBAgQIAAAQIECBAgQIAAAQIECBAgQIAAAQIECBAgQIAAAQIECBAgQIAAAQLfCnhw8a23aQQIECBAgAABAgQIECBAgAABAgQIECBAgAABAgQIECBAgAABAgQIECBAgAABAgQIECBAgECAgAcXASWJSIAAAQIECBAgQIAAAQIECBAgQIAAAQIECBAgQIAAAQIECBAgQIAAAQIECBAgQIAAAQIECHwr4MHFt96mESBAgAABAgQIECBAgAABAgQIECBAgAABAgQIECBAgAABAgQIECBAgAABAgQIECBAgAABAgECHlwElCQiAQIECBAgQIAAAQIECBAgQIAAAQIECBAgQIAAAQIECBAgQIAAAQIECBAgQIAAAQIECBAg8K2ABxffeptGgAABAgQIECBAgAABAgQIECBAgAABAgQIECBAgAABAgQIECBAgAABAgQIECBAgAABAgQIBAh4cBFQkogECBAgQIAAAQIECBAgQIAAAQIECBAgQIAAAQIECBAgQIAAAQIECBAgQIAAAQIECBAgQIDAtwIeXHzrbRoBAgQIECBAgAABAgQIECBAgAABAgQIECBAgAABAgQIECBAgAABAgQIECBAgAABAgQIECAQIODBRUBJIhIgQIAAAQIECBAgQIAAAQIECBAgQIAAAQIECBAgQIAAAQIECBAgQIAAAQIECBAgQIAAAQLfCnhw8a23aQQIECBAgAABAgQIECBAgAABAgQIECBAgAABAgQIECBAgAABAgQIECBAgAABAgQIECBAgECAgAcXASWJSIAAAQIECBAgQIAAAQIECBAgQIAAAQIECBAgQIAAAQIECBAgQIAAAQIECBAgQIAAAQIECHwr4MHFt96mESBAgAABAgQIECBAgAABAgQIECBAgAABAgQIECBAgAABAgQIECBAgAABAgQIECBAgAABAgECHlwElCQiAQIECBAgQIAAAQIECBAgQIAAAQIECBAgQIAAAQIECBAgQIAAAQIECBAgQIAAAQIECBAg8K2ABxffeptGgAABAgQIECBAgAABAgQIECBAgAABAgQIECBAgAABAgQIECBAgAABAgQIECBAgAABAgQIBAh4cBFQkogECBAgQIAAAQIECBAgQIAAAQIECBAgQIAAAQIECBAgQIAAAQIECBAgQIAAAQIECBAgQIDAtwIeXHzrbRoBAgQIECBAgAABAgQIECBAgAABAgQIECBAgAABAgQIECBAgAABAgQIECBAgAABAgQIECAQIODBRUBJIhIgQIAAAQIECBAgQIAAAQIECBAgQIAAAQIECBAgQIAAAQIECBAgQIAAAQIECBAgQIAAAQLfCnhw8a23aQQIECBAgAABAgQIECBAgAABAgQIECBAgAABAgQIECBAgAABAgQIECBAgAABAgQIECBAgECAgAcXASWJSIAAAQIECBAgQIAAAQIECBAgQIAAAQIECBAgQIAAAQIECBAgQIAAAQIECBAgQIAAAQIECHwr4MHFt96mESBAgAABAgQIECBAgAABAgQIECBAgAABAgQIECBAgAABAgQIECBAgAABAgQIECBAgAABAgECHlwElCQiAQIECBAgQIAAAQIECBAgQIAAAQIECBAgQIAAAQIECBAgQIAAAQIECBAgQIAAAQIECBAg8K2ABxffeptGgAABAgQIECBAgAABAgQIECBAgAABAgQIECBAgAABAgQIECBAgAABAgQIECBAgAABAgQIBAh4cBFQkogECBAgQIAAAQIECBAgQIAAAQIECBAgQIAAAQIECBAgQIAAAQIECBAgQIAAAQIECBAgQIDAtwIeXHzrbRoBAgQIECBAgAABAgQIECBAgAABAgQIECBAgAABAgQIECBAgAABAgQIECBAgAABAgQIECAQIODBRUBJIhIgQIAAAQIECBAgQIAAAQIECBAgQIAAAQIECBAgQIAAAQIECBAgQIAAAQIECBAgQIAAAQLfCnhw8a23aQQIECBAgAABAgQIECBAgAABAgQIECBAgAABAgQIECBAgAABAgQIECBAgAABAgQIECBAgECAgAcXASWJSIAAAQIECBAgQIAAAQIECBAgQIAAAQIECBAgQIAAAQIECBAgQIAAAQIECBAgQIAAAQIECHwr4MHFt96mESBAgAABAgQIECBAgAABAgQIECBAgAABAgQIECBAgAABAgQIECBAgAABAgQIECBAgAABAgECHlwElCQiAQIECBAgQIAAAQIECBAgQIAAAQIECBAgQIAAAQIECBAgQIAAAQIECBAgQIAAAQIECBAg8K2ABxffeptGgAABAgQIECBAgAABAgQIECBAgAABAgQIECBAgAABAgQIECBAgAABAgQIECBAgAABAgQIBAh4cBFQkogECBAgQIAAAQIECBAgQIAAAQIECBAgQIAAAQIECBAgQIAAAQIECBAgQIAAAQIECBAgQIDAtwIeXHzrbRoBAgQIECBAgAABAgQIECBAgAABAgQIECBAgAABAgQIECBAgAABAgQIECBAgAABAgQIECAQIODBRUBJIhIgQIAAAQIECBAgQIAAAQIECBAgQIAAAQIECBAgQIAAAQIECBAgQIAAAQIECBAgQIAAAQLfCnhw8a23aQQIECBAgAABAgQIECBAgAABAgQIECBAgAABAgQIECBAgAABAgQIECBAgAABAgQIECBAgECAwF/eazoDdcbpqwAAAABJRU5ErkJggg==">
          <a:extLst>
            <a:ext uri="{FF2B5EF4-FFF2-40B4-BE49-F238E27FC236}">
              <a16:creationId xmlns:a16="http://schemas.microsoft.com/office/drawing/2014/main" id="{5B3A51BB-F81D-4CD2-9609-EB7CB901C5A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751040"/>
          <a:ext cx="7536180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248000</xdr:colOff>
      <xdr:row>106</xdr:row>
      <xdr:rowOff>89492</xdr:rowOff>
    </xdr:from>
    <xdr:to>
      <xdr:col>16</xdr:col>
      <xdr:colOff>419867</xdr:colOff>
      <xdr:row>122</xdr:row>
      <xdr:rowOff>102827</xdr:rowOff>
    </xdr:to>
    <xdr:sp macro="" textlink="">
      <xdr:nvSpPr>
        <xdr:cNvPr id="1031" name="AutoShape 7" descr="data:image/png;base64,iVBORw0KGgoAAAANSUhEUgAADFwAAATUCAYAAADvWfI5AAAAAXNSR0IArs4c6QAAOjl0RVh0bXhmaWxlACUzQ214R3JhcGhNb2RlbCUzRSUzQ3Jvb3QlM0UlM0NteENlbGwlMjBpZCUzRCUyMjAlMjIlMkYlM0UlM0NteENlbGwlMjBpZCUzRCUyMjElMjIlMjBwYXJlbnQlM0QlMjIwJTIyJTJGJTNFJTNDbXhDZWxsJTIwaWQlM0QlMjIyJTIyJTIwdmFsdWUlM0QlMjIlMjIlMjBzdHlsZSUzRCUyMnNoYXBlJTNEbXhncmFwaC5waWQudmVzc2Vscy5taXhpbmdfcmVhY3RvciUzQmh0bWwlM0QxJTNCcG9pbnRlckV2ZW50cyUzRDElM0JhbGlnbiUzRGNlbnRlciUzQnZlcnRpY2FsTGFiZWxQb3NpdGlvbiUzRGJvdHRvbSUzQnZlcnRpY2FsQWxpZ24lM0R0b3AlM0JkYXNoZWQlM0QwJTNCJTIyJTIwdmVydGV4JTNEJTIyMSUyMiUyMHBhcmVudCUzRCUyMjElMjIlM0UlM0NteEdlb21ldHJ5JTIweCUzRCUyMjIwJTIyJTIweSUzRCUyMjI0MCUyMiUyMHdpZHRoJTNEJTIyNTAlMjIlMjBoZWlnaHQlM0QlMjI5NiUyMiUyMGFzJTNEJTIyZ2VvbWV0cnklMjIlMkYlM0UlM0MlMkZteENlbGwlM0UlM0NteENlbGwlMjBpZCUzRCUyMjMlMjIlMjB2YWx1ZSUzRCUyMiUyMiUyMHN0eWxlJTNEJTIyZWRnZVN0eWxlJTNEb3J0aG9nb25hbEVkZ2VTdHlsZSUzQnJvdW5kZWQlM0QwJTNCb3J0aG9nb25hbExvb3AlM0QxJTNCamV0dHlTaXplJTNEYXV0byUzQmh0bWwlM0QxJTNCJTIyJTIwZWRnZSUzRCUyMjElMjIlMjBzb3VyY2UlM0QlMjI1JTIyJTIwdGFyZ2V0JTNEJTIyNiUyMiUyMHBhcmVudCUzRCUyMjElMjIlM0UlM0NteEdlb21ldHJ5JTIwcmVsYXRpdmUlM0QlMjIxJTIyJTIwYXMlM0QlMjJnZW9tZXRyeSUyMiUyRiUzRSUzQyUyRm14Q2VsbCUzRSUzQ214Q2VsbCUyMGlkJTNEJTIyNCUyMiUyMHZhbHVlJTNEJTIyJTIyJTIwc3R5bGUlM0QlMjJlZGdlU3R5bGUlM0RvcnRob2dvbmFsRWRnZVN0eWxlJTNCcm91bmRlZCUzRDAlM0JvcnRob2dvbmFsTG9vcCUzRDElM0JqZXR0eVNpemUlM0RhdXRvJTNCaHRtbCUzRDElM0IlMjIlMjBlZGdlJTNEJTIyMSUyMiUyMHNvdXJjZSUzRCUyMjUlMjIlMjB0YXJnZXQlM0QlMjI4JTIyJTIwcGFyZW50JTNEJTIyMSUyMiUzRSUzQ214R2VvbWV0cnklMjByZWxhdGl2ZSUzRCUyMjElMjIlMjBhcyUzRCUyMmdlb21ldHJ5JTIyJTJGJTNFJTNDJTJGbXhDZWxsJTNFJTNDbXhDZWxsJTIwaWQlM0QlMjI1JTIyJTIwdmFsdWUlM0QlMjIlMjIlMjBzdHlsZSUzRCUyMnZlcnRpY2FsTGFiZWxQb3NpdGlvbiUzRGJvdHRvbSUzQmFsaWduJTNEY2VudGVyJTNCZGFzaGVkJTNEMCUzQmh0bWwlM0QxJTNCdmVydGljYWxBbGlnbiUzRHRvcCUzQnNoYXBlJTNEbXhncmFwaC5waWQuZmlsdGVycy5maWx0ZXIlM0IlMjIlMjB2ZXJ0ZXglM0QlMjIxJTIyJTIwcGFyZW50JTNEJTIyMSUyMiUzRSUzQ214R2VvbWV0cnklMjB4JTNEJTIyMTYwJTIyJTIweSUzRCUyMjI2MyUyMiUyMHdpZHRoJTNEJTIyNTAlMjIlMjBoZWlnaHQlM0QlMjI1MCUyMiUyMGFzJTNEJTIyZ2VvbWV0cnklMjIlMkYlM0UlM0MlMkZteENlbGwlM0UlM0NteENlbGwlMjBpZCUzRCUyMjYlMjIlMjB2YWx1ZSUzRCUyMlByb2R1Y3QlMjAxJTI2YW1wJTNCbmJzcCUzQiUyMiUyMHN0eWxlJTNEJTIyd2hpdGVTcGFjZSUzRHdyYXAlM0JodG1sJTNEMSUzQnZlcnRpY2FsQWxpZ24lM0R0b3AlM0JkYXNoZWQlM0QwJTNCJTIyJTIwdmVydGV4JTNEJTIyMSUyMiUyMHBhcmVudCUzRCUyMjElMjIlM0UlM0NteEdlb21ldHJ5JTIweCUzRCUyMjE0Mi41JTIyJTIweSUzRCUyMjM4OCUyMiUyMHdpZHRoJTNEJTIyODUlMjIlMjBoZWlnaHQlM0QlMjIzMCUyMiUyMGFzJTNEJTIyZ2VvbWV0cnklMjIlMkYlM0UlM0MlMkZteENlbGwlM0UlM0NteENlbGwlMjBpZCUzRCUyMjclMjIlMjBzdHlsZSUzRCUyMmVkZ2VTdHlsZSUzRG9ydGhvZ29uYWxFZGdlU3R5bGUlM0Jyb3VuZGVkJTNEMCUzQm9ydGhvZ29uYWxMb29wJTNEMSUzQmpldHR5U2l6ZSUzRGF1dG8lM0JodG1sJTNEMSUzQmV4aXRYJTNEMC41JTNCZXhpdFklM0QxJTNCZXhpdER4JTNEMCUzQmV4aXREeSUzRDAlM0IlMjIlMjBlZGdlJTNEJTIyMSUyMiUyMHNvdXJjZSUzRCUyMjglMjIlMjB0YXJnZXQlM0QlMjIxMiUyMiUyMHBhcmVudCUzRCUyMjElMjIlM0UlM0NteEdlb21ldHJ5JTIwcmVsYXRpdmUlM0QlMjIxJTIyJTIwYXMlM0QlMjJnZW9tZXRyeSUyMiUzRSUzQ214UG9pbnQlMjB4JTNEJTIyMzE1JTIyJTIweSUzRCUyMjM5MCUyMiUyMGFzJTNEJTIydGFyZ2V0UG9pbnQlMjIlMkYlM0UlM0MlMkZteEdlb21ldHJ5JTNFJTNDJTJGbXhDZWxsJTNFJTNDbXhDZWxsJTIwaWQlM0QlMjI4JTIyJTIwdmFsdWUlM0QlMjIlMjZsdCUzQmRpdiUyNmd0JTNCJTI2bHQlM0JiciUyNmd0JTNCJTI2bHQlM0IlMkZkaXYlMjZndCUzQiUyNmx0JTNCZGl2JTI2Z3QlM0IlMjZsdCUzQmZvbnQlMjBzdHlsZSUzRCUyNnF1b3QlM0Jmb250LXNpemUlM0ElMjAxMXB4JTNCJTI2cXVvdCUzQiUyNmd0JTNCTW90aGVyJTI2bHQlM0IlMkZmb250JTI2Z3QlM0IlMjZsdCUzQiUyRmRpdiUyNmd0JTNCJTI2bHQlM0JkaXYlMjZndCUzQiUyNmx0JTNCZm9udCUyMHN0eWxlJTNEJTI2cXVvdCUzQmZvbnQtc2l6ZSUzQSUyMDExcHglM0IlMjZxdW90JTNCJTI2Z3QlM0JMaXF1b3IlMjZsdCUzQiUyRmZvbnQlMjZndCUzQiUyNmx0JTNCJTJGZGl2JTI2Z3QlM0IlMjIlMjBzdHlsZSUzRCUyMnJob21idXMlM0J3aGl0ZVNwYWNlJTNEd3JhcCUzQmh0bWwlM0QxJTNCdmVydGljYWxBbGlnbiUzRHRvcCUzQmRhc2hlZCUzRDAlM0IlMjIlMjB2ZXJ0ZXglM0QlMjIxJTIyJTIwcGFyZW50JTNEJTIyMSUyMiUzRSUzQ214R2VvbWV0cnklMjB4JTNEJTIyMjc1JTIyJTIweSUzRCUyMjI0OCUyMiUyMHdpZHRoJTNEJTIyODAlMjIlMjBoZWlnaHQlM0QlMjI4MCUyMiUyMGFzJTNEJTIyZ2VvbWV0cnklMjIlMkYlM0UlM0MlMkZteENlbGwlM0UlM0NteENlbGwlMjBpZCUzRCUyMjklMjIlMjBzdHlsZSUzRCUyMmVkZ2VTdHlsZSUzRG9ydGhvZ29uYWxFZGdlU3R5bGUlM0Jyb3VuZGVkJTNEMCUzQm9ydGhvZ29uYWxMb29wJTNEMSUzQmpldHR5U2l6ZSUzRGF1dG8lM0JodG1sJTNEMSUzQmV4aXRYJTNEMSUzQmV4aXRZJTNEMC41JTNCZXhpdER4JTNEMCUzQmV4aXREeSUzRDAlM0JleGl0UGVyaW1ldGVyJTNEMCUzQmVudHJ5WCUzRDAlM0JlbnRyeVklM0QwLjUlM0JlbnRyeUR4JTNEMCUzQmVudHJ5RHklM0QwJTNCZW50cnlQZXJpbWV0ZXIlM0QwJTNCJTIyJTIwZWRnZSUzRCUyMjElMjIlMjBzb3VyY2UlM0QlMjIyJTIyJTIwdGFyZ2V0JTNEJTIyNSUyMiUyMHBhcmVudCUzRCUyMjElMjIlM0UlM0NteEdlb21ldHJ5JTIwcmVsYXRpdmUlM0QlMjIxJTIyJTIwYXMlM0QlMjJnZW9tZXRyeSUyMiUyRiUzRSUzQyUyRm14Q2VsbCUzRSUzQ214Q2VsbCUyMGlkJTNEJTIyMTAlMjIlMjB2YWx1ZSUzRCUyMiUyMiUyMHN0eWxlJTNEJTIyc2hhcGUlM0RteGdyYXBoLnBpZC52ZXNzZWxzLm1peGluZ19yZWFjdG9yJTNCaHRtbCUzRDElM0Jwb2ludGVyRXZlbnRzJTNEMSUzQmFsaWduJTNEY2VudGVyJTNCdmVydGljYWxMYWJlbFBvc2l0aW9uJTNEYm90dG9tJTNCdmVydGljYWxBbGlnbiUzRHRvcCUzQmRhc2hlZCUzRDAlM0IlMjIlMjB2ZXJ0ZXglM0QlMjIxJTIyJTIwcGFyZW50JTNEJTIyMSUyMiUzRSUzQ214R2VvbWV0cnklMjB4JTNEJTIyNDQwJTIyJTIweSUzRCUyMjI0MCUyMiUyMHdpZHRoJTNEJTIyNTAlMjIlMjBoZWlnaHQlM0QlMjI5NiUyMiUyMGFzJTNEJTIyZ2VvbWV0cnklMjIlMkYlM0UlM0MlMkZteENlbGwlM0UlM0NteENlbGwlMjBpZCUzRCUyMjExJTIyJTIwc3R5bGUlM0QlMjJlZGdlU3R5bGUlM0RvcnRob2dvbmFsRWRnZVN0eWxlJTNCcm91bmRlZCUzRDAlM0JvcnRob2dvbmFsTG9vcCUzRDElM0JqZXR0eVNpemUlM0RhdXRvJTNCaHRtbCUzRDElM0JleGl0WCUzRDElM0JleGl0WSUzRDAuNSUzQmV4aXREeCUzRDAlM0JleGl0RHklM0QwJTNCZW50cnlYJTNEMCUzQmVudHJ5WSUzRDAuNSUzQmVudHJ5RHglM0QwJTNCZW50cnlEeSUzRDAlM0JlbnRyeVBlcmltZXRlciUzRDAlM0IlMjIlMjBlZGdlJTNEJTIyMSUyMiUyMHNvdXJjZSUzRCUyMjglMjIlMjB0YXJnZXQlM0QlMjIxMCUyMiUyMHBhcmVudCUzRCUyMjElMjIlM0UlM0NteEdlb21ldHJ5JTIwcmVsYXRpdmUlM0QlMjIxJTIyJTIwYXMlM0QlMjJnZW9tZXRyeSUyMiUyRiUzRSUzQyUyRm14Q2VsbCUzRSUzQ214Q2VsbCUyMGlkJTNEJTIyMTIlMjIlMjB2YWx1ZSUzRCUyMldhc3RlJTIyJTIwc3R5bGUlM0QlMjJyb3VuZGVkJTNEMCUzQndoaXRlU3BhY2UlM0R3cmFwJTNCaHRtbCUzRDElM0IlMjIlMjB2ZXJ0ZXglM0QlMjIxJTIyJTIwcGFyZW50JTNEJTIyMSUyMiUzRSUzQ214R2VvbWV0cnklMjB4JTNEJTIyMjc3LjUlMjIlMjB5JTNEJTIyMzg2JTIyJTIwd2lkdGglM0QlMjI3NSUyMiUyMGhlaWdodCUzRCUyMjMyJTIyJTIwYXMlM0QlMjJnZW9tZXRyeSUyMiUyRiUzRSUzQyUyRm14Q2VsbCUzRSUzQ214Q2VsbCUyMGlkJTNEJTIyMTMlMjIlMjB2YWx1ZSUzRCUyMjQwJTI1JTIyJTIwc3R5bGUlM0QlMjJ0ZXh0JTNCc3Ryb2tlQ29sb3IlM0Rub25lJTNCYWxpZ24lM0RjZW50ZXIlM0JmaWxsQ29sb3IlM0Rub25lJTNCaHRtbCUzRDElM0J2ZXJ0aWNhbEFsaWduJTNEbWlkZGxlJTNCd2hpdGVTcGFjZSUzRHdyYXAlM0Jyb3VuZGVkJTNEMCUzQiUyMiUyMHZlcnRleCUzRCUyMjElMjIlMjBwYXJlbnQlM0QlMjIxJTIyJTNFJTNDbXhHZW9tZXRyeSUyMHglM0QlMjIzMDglMjIlMjB5JTNEJTIyMzM3JTIyJTIwd2lkdGglM0QlMjI2MCUyMiUyMGhlaWdodCUzRCUyMjMwJTIyJTIwYXMlM0QlMjJnZW9tZXRyeSUyMiUyRiUzRSUzQyUyRm14Q2VsbCUzRSUzQ214Q2VsbCUyMGlkJTNEJTIyMTQlMjIlMjB2YWx1ZSUzRCUyMjYwJTIwJTI1JTIyJTIwc3R5bGUlM0QlMjJ0ZXh0JTNCc3Ryb2tlQ29sb3IlM0Rub25lJTNCYWxpZ24lM0RjZW50ZXIlM0JmaWxsQ29sb3IlM0Rub25lJTNCaHRtbCUzRDElM0J2ZXJ0aWNhbEFsaWduJTNEbWlkZGxlJTNCd2hpdGVTcGFjZSUzRHdyYXAlM0Jyb3VuZGVkJTNEMCUzQiUyMiUyMHZlcnRleCUzRCUyMjElMjIlMjBwYXJlbnQlM0QlMjIxJTIyJTNFJTNDbXhHZW9tZXRyeSUyMHglM0QlMjI1ODAlMjIlMjB5JTNEJTIyMTMwJTIyJTIwd2lkdGglM0QlMjI2MCUyMiUyMGhlaWdodCUzRCUyMjMwJTIyJTIwYXMlM0QlMjJnZW9tZXRyeSUyMiUyRiUzRSUzQyUyRm14Q2VsbCUzRSUzQ214Q2VsbCUyMGlkJTNEJTIyMTUlMjIlMjB2YWx1ZSUzRCUyMiUyMiUyMHN0eWxlJTNEJTIyZW5kQXJyb3clM0RjbGFzc2ljJTNCaHRtbCUzRDElM0Jyb3VuZGVkJTNEMCUzQiUyMiUyMGVkZ2UlM0QlMjIxJTIyJTIwcGFyZW50JTNEJTIyMSUyMiUzRSUzQ214R2VvbWV0cnklMjB3aWR0aCUzRCUyMjUwJTIyJTIwaGVpZ2h0JTNEJTIyNTAlMjIlMjByZWxhdGl2ZSUzRCUyMjElMjIlMjBhcyUzRCUyMmdlb21ldHJ5JTIyJTNFJTNDbXhQb2ludCUyMHglM0QlMjIzMjglMjIlMjB5JTNEJTIyMTU5JTIyJTIwYXMlM0QlMjJzb3VyY2VQb2ludCUyMiUyRiUzRSUzQ214UG9pbnQlMjB4JTNEJTIyNDQ4JTIyJTIweSUzRCUyMjI2MCUyMiUyMGFzJTNEJTIydGFyZ2V0UG9pbnQlMjIlMkYlM0UlM0NBcnJheSUyMGFzJTNEJTIycG9pbnRzJTIyJTNFJTNDbXhQb2ludCUyMHglM0QlMjI0NDglMjIlMjB5JTNEJTIyMTU5JTIyJTJGJTNFJTNDJTJGQXJyYXklM0UlM0MlMkZteEdlb21ldHJ5JTNFJTNDJTJGbXhDZWxsJTNFJTNDbXhDZWxsJTIwaWQlM0QlMjIxNiUyMiUyMHZhbHVlJTNEJTIyJTIyJTIwc3R5bGUlM0QlMjJlZGdlU3R5bGUlM0RvcnRob2dvbmFsRWRnZVN0eWxlJTNCcm91bmRlZCUzRDAlM0JvcnRob2dvbmFsTG9vcCUzRDElM0JqZXR0eVNpemUlM0RhdXRvJTNCaHRtbCUzRDElM0IlMjIlMjBlZGdlJTNEJTIyMSUyMiUyMHNvdXJjZSUzRCUyMjE3JTIyJTIwcGFyZW50JTNEJTIyMSUyMiUzRSUzQ214R2VvbWV0cnklMjByZWxhdGl2ZSUzRCUyMjElMjIlMjBhcyUzRCUyMmdlb21ldHJ5JTIyJTNFJTNDbXhQb2ludCUyMHglM0QlMjI2OTUlMjIlMjB5JTNEJTIyMjg4JTIyJTIwYXMlM0QlMjJ0YXJnZXRQb2ludCUyMiUyRiUzRSUzQyUyRm14R2VvbWV0cnklM0UlM0MlMkZteENlbGwlM0UlM0NteENlbGwlMjBpZCUzRCUyMjE3JTIyJTIwdmFsdWUlM0QlMjIlMjIlMjBzdHlsZSUzRCUyMnZlcnRpY2FsTGFiZWxQb3NpdGlvbiUzRGJvdHRvbSUzQmFsaWduJTNEY2VudGVyJTNCZGFzaGVkJTNEMCUzQmh0bWwlM0QxJTNCdmVydGljYWxBbGlnbiUzRHRvcCUzQnNoYXBlJTNEbXhncmFwaC5waWQuZmlsdGVycy5maWx0ZXIlM0IlMjIlMjB2ZXJ0ZXglM0QlMjIxJTIyJTIwcGFyZW50JTNEJTIyMSUyMiUzRSUzQ214R2VvbWV0cnklMjB4JTNEJTIyNTgwJTIyJTIweSUzRCUyMjI2MyUyMiUyMHdpZHRoJTNEJTIyNTAlMjIlMjBoZWlnaHQlM0QlMjI1MCUyMiUyMGFzJTNEJTIyZ2VvbWV0cnklMjIlMkYlM0UlM0MlMkZteENlbGwlM0UlM0NteENlbGwlMjBpZCUzRCUyMjE4JTIyJTIwc3R5bGUlM0QlMjJlZGdlU3R5bGUlM0RvcnRob2dvbmFsRWRnZVN0eWxlJTNCcm91bmRlZCUzRDAlM0JvcnRob2dvbmFsTG9vcCUzRDElM0JqZXR0eVNpemUlM0RhdXRvJTNCaHRtbCUzRDElM0JleGl0WCUzRDElM0JleGl0WSUzRDAuNSUzQmV4aXREeCUzRDAlM0JleGl0RHklM0QwJTNCZXhpdFBlcmltZXRlciUzRDAlM0JlbnRyeVglM0QwJTNCZW50cnlZJTNEMC41JTNCZW50cnlEeCUzRDAlM0JlbnRyeUR5JTNEMCUzQmVudHJ5UGVyaW1ldGVyJTNEMCUzQiUyMiUyMGVkZ2UlM0QlMjIxJTIyJTIwc291cmNlJTNEJTIyMTAlMjIlMjB0YXJnZXQlM0QlMjIxNyUyMiUyMHBhcmVudCUzRCUyMjElMjIlM0UlM0NteEdlb21ldHJ5JTIwcmVsYXRpdmUlM0QlMjIxJTIyJTIwYXMlM0QlMjJnZW9tZXRyeSUyMiUyRiUzRSUzQyUyRm14Q2VsbCUzRSUzQ214Q2VsbCUyMGlkJTNEJTIyMTklMjIlMjB2YWx1ZSUzRCUyMiUyMiUyMHN0eWxlJTNEJTIyZWRnZVN0eWxlJTNEb3J0aG9nb25hbEVkZ2VTdHlsZSUzQnJvdW5kZWQlM0QwJTNCb3J0aG9nb25hbExvb3AlM0QxJTNCamV0dHlTaXplJTNEYXV0byUzQmh0bWwlM0QxJTNCJTIyJTIwZWRnZSUzRCUyMjElMjIlMjB0YXJnZXQlM0QlMjIyMCUyMiUyMHBhcmVudCUzRCUyMjElMjIlM0UlM0NteEdlb21ldHJ5JTIwcmVsYXRpdmUlM0QlMjIxJTIyJTIwYXMlM0QlMjJnZW9tZXRyeSUyMiUzRSUzQ214UG9pbnQlMjB4JTNEJTIyNjA1JTIyJTIweSUzRCUyMjMxMyUyMiUyMGFzJTNEJTIyc291cmNlUG9pbnQlMjIlMkYlM0UlM0MlMkZteEdlb21ldHJ5JTNFJTNDJTJGbXhDZWxsJTNFJTNDbXhDZWxsJTIwaWQlM0QlMjIyMCUyMiUyMHZhbHVlJTNEJTIyUHJvZHVjdCUyMiUyMHN0eWxlJTNEJTIyd2hpdGVTcGFjZSUzRHdyYXAlM0JodG1sJTNEMSUzQnZlcnRpY2FsQWxpZ24lM0R0b3AlM0JkYXNoZWQlM0QwJTNCJTIyJTIwdmVydGV4JTNEJTIyMSUyMiUyMHBhcmVudCUzRCUyMjElMjIlM0UlM0NteEdlb21ldHJ5JTIweCUzRCUyMjU2Mi41JTIyJTIweSUzRCUyMjM4OCUyMiUyMHdpZHRoJTNEJTIyODUlMjIlMjBoZWlnaHQlM0QlMjIzMCUyMiUyMGFzJTNEJTIyZ2VvbWV0cnklMjIlMkYlM0UlM0MlMkZteENlbGwlM0UlM0NteENlbGwlMjBpZCUzRCUyMjIxJTIyJTIwdmFsdWUlM0QlMjIlMjZsdCUzQmRpdiUyNmd0JTNCJTI2bHQlM0JiciUyNmd0JTNCJTI2bHQlM0IlMkZkaXYlMjZndCUzQiUyNmx0JTNCZGl2JTI2Z3QlM0IlMjZsdCUzQmZvbnQlMjBzdHlsZSUzRCUyNnF1b3QlM0Jmb250LXNpemUlM0ElMjAxMXB4JTNCJTI2cXVvdCUzQiUyNmd0JTNCTW90aGVyJTI2bHQlM0IlMkZmb250JTI2Z3QlM0IlMjZsdCUzQiUyRmRpdiUyNmd0JTNCJTI2bHQlM0JkaXYlMjZndCUzQiUyNmx0JTNCZm9udCUyMHN0eWxlJTNEJTI2cXVvdCUzQmZvbnQtc2l6ZSUzQSUyMDExcHglM0IlMjZxdW90JTNCJTI2Z3QlM0JMaXF1b3IlMjZsdCUzQiUyRmZvbnQlMjZndCUzQiUyNmx0JTNCJTJGZGl2JTI2Z3QlM0IlMjIlMjBzdHlsZSUzRCUyMnJob21idXMlM0J3aGl0ZVNwYWNlJTNEd3JhcCUzQmh0bWwlM0QxJTNCdmVydGljYWxBbGlnbiUzRHRvcCUzQmRhc2hlZCUzRDAlM0IlMjIlMjB2ZXJ0ZXglM0QlMjIxJTIyJTIwcGFyZW50JTNEJTIyMSUyMiUzRSUzQ214R2VvbWV0cnklMjB4JTNEJTIyNjk2JTIyJTIweSUzRCUyMjI0OCUyMiUyMHdpZHRoJTNEJTIyODAlMjIlMjBoZWlnaHQlM0QlMjI4MCUyMiUyMGFzJTNEJTIyZ2VvbWV0cnklMjIlMkYlM0UlM0MlMkZteENlbGwlM0UlM0NteENlbGwlMjBpZCUzRCUyMjIyJTIyJTIwc3R5bGUlM0QlMjJlZGdlU3R5bGUlM0RvcnRob2dvbmFsRWRnZVN0eWxlJTNCcm91bmRlZCUzRDAlM0JvcnRob2dvbmFsTG9vcCUzRDElM0JqZXR0eVNpemUlM0RhdXRvJTNCaHRtbCUzRDElM0JleGl0WCUzRDAuNSUzQmV4aXRZJTNEMSUzQmV4aXREeCUzRDAlM0JleGl0RHklM0QwJTNCJTIyJTIwZWRnZSUzRCUyMjElMjIlMjB0YXJnZXQlM0QlMjIyMyUyMiUyMHBhcmVudCUzRCUyMjElMjIlM0UlM0NteEdlb21ldHJ5JTIwcmVsYXRpdmUlM0QlMjIxJTIyJTIwYXMlM0QlMjJnZW9tZXRyeSUyMiUzRSUzQ214UG9pbnQlMjB4JTNEJTIyNzM2JTIyJTIweSUzRCUyMjM5MCUyMiUyMGFzJTNEJTIydGFyZ2V0UG9pbnQlMjIlMkYlM0UlM0NteFBvaW50JTIweCUzRCUyMjczNiUyMiUyMHklM0QlMjIzMjglMjIlMjBhcyUzRCUyMnNvdXJjZVBvaW50JTIyJTJGJTNFJTNDJTJGbXhHZW9tZXRyeSUzRSUzQyUyRm14Q2VsbCUzRSUzQ214Q2VsbCUyMGlkJTNEJTIyMjMlMjIlMjB2YWx1ZSUzRCUyMldhc3RlJTIyJTIwc3R5bGUlM0QlMjJyb3VuZGVkJTNEMCUzQndoaXRlU3BhY2UlM0R3cmFwJTNCaHRtbCUzRDElM0IlMjIlMjB2ZXJ0ZXglM0QlMjIxJTIyJTIwcGFyZW50JTNEJTIyMSUyMiUzRSUzQ214R2VvbWV0cnklMjB4JTNEJTIyNjk4LjUlMjIlMjB5JTNEJTIyMzg2JTIyJTIwd2lkdGglM0QlMjI3NSUyMiUyMGhlaWdodCUzRCUyMjMyJTIyJTIwYXMlM0QlMjJnZW9tZXRyeSUyMiUyRiUzRSUzQyUyRm14Q2VsbCUzRSUzQ214Q2VsbCUyMGlkJTNEJTIyMjQlMjIlMjB2YWx1ZSUzRCUyMjQwJTI1JTIyJTIwc3R5bGUlM0QlMjJ0ZXh0JTNCc3Ryb2tlQ29sb3IlM0Rub25lJTNCYWxpZ24lM0RjZW50ZXIlM0JmaWxsQ29sb3IlM0Rub25lJTNCaHRtbCUzRDElM0J2ZXJ0aWNhbEFsaWduJTNEbWlkZGxlJTNCd2hpdGVTcGFjZSUzRHdyYXAlM0Jyb3VuZGVkJTNEMCUzQiUyMiUyMHZlcnRleCUzRCUyMjElMjIlMjBwYXJlbnQlM0QlMjIxJTIyJTNFJTNDbXhHZW9tZXRyeSUyMHglM0QlMjI3MzAlMjIlMjB5JTNEJTIyMzM3JTIyJTIwd2lkdGglM0QlMjI2MCUyMiUyMGhlaWdodCUzRCUyMjMwJTIyJTIwYXMlM0QlMjJnZW9tZXRyeSUyMiUyRiUzRSUzQyUyRm14Q2VsbCUzRSUzQ214Q2VsbCUyMGlkJTNEJTIyMjUlMjIlMjB2YWx1ZSUzRCUyMiUyMiUyMHN0eWxlJTNEJTIyZW5kQXJyb3clM0RjbGFzc2ljJTNCaHRtbCUzRDElM0Jyb3VuZGVkJTNEMCUzQmV4aXRYJTNEMC41JTNCZXhpdFklM0QwJTNCZXhpdER4JTNEMCUzQmV4aXREeSUzRDAlM0JlbnRyeVglM0QwLjgwOCUzQmVudHJ5WSUzRDAuMjEyJTNCZW50cnlEeCUzRDAlM0JlbnRyeUR5JTNEMCUzQmVudHJ5UGVyaW1ldGVyJTNEMCUzQiUyMiUyMGVkZ2UlM0QlMjIxJTIyJTIwc291cmNlJTNEJTIyMjElMjIlMjB0YXJnZXQlM0QlMjIxMCUyMiUyMHBhcmVudCUzRCUyMjElMjIlM0UlM0NteEdlb21ldHJ5JTIwd2lkdGglM0QlMjI1MCUyMiUyMGhlaWdodCUzRCUyMjUwJTIyJTIwcmVsYXRpdmUlM0QlMjIxJTIyJTIwYXMlM0QlMjJnZW9tZXRyeSUyMiUzRSUzQ214UG9pbnQlMjB4JTNEJTIyNjQwJTIyJTIweSUzRCUyMjE3MCUyMiUyMGFzJTNEJTIyc291cmNlUG9pbnQlMjIlMkYlM0UlM0NteFBvaW50JTIweCUzRCUyMjQ4MiUyMiUyMHklM0QlMjIyNTAlMjIlMjBhcyUzRCUyMnRhcmdldFBvaW50JTIyJTJGJTNFJTNDQXJyYXklMjBhcyUzRCUyMnBvaW50cyUyMiUzRSUzQ214UG9pbnQlMjB4JTNEJTIyNzM2JTIyJTIweSUzRCUyMjE2MCUyMiUyRiUzRSUzQ214UG9pbnQlMjB4JTNEJTIyNDgwJTIyJTIweSUzRCUyMjE2MCUyMiUyRiUzRSUzQyUyRkFycmF5JTNFJTNDJTJGbXhHZW9tZXRyeSUzRSUzQyUyRm14Q2VsbCUzRSUzQ214Q2VsbCUyMGlkJTNEJTIyMjYlMjIlMjB2YWx1ZSUzRCUyMjYwJTIwJTI1JTIyJTIwc3R5bGUlM0QlMjJ0ZXh0JTNCc3Ryb2tlQ29sb3IlM0Rub25lJTNCYWxpZ24lM0RjZW50ZXIlM0JmaWxsQ29sb3IlM0Rub25lJTNCaHRtbCUzRDElM0J2ZXJ0aWNhbEFsaWduJTNEbWlkZGxlJTNCd2hpdGVTcGFjZSUzRHdyYXAlM0Jyb3VuZGVkJTNEMCUzQiUyMiUyMHZlcnRleCUzRCUyMjElMjIlMjBwYXJlbnQlM0QlMjIxJTIyJTNFJTNDbXhHZW9tZXRyeSUyMHglM0QlMjIzNjAlMjIlMjB5JTNEJTIyMjkwJTIyJTIwd2lkdGglM0QlMjI2MCUyMiUyMGhlaWdodCUzRCUyMjMwJTIyJTIwYXMlM0QlMjJnZW9tZXRyeSUyMiUyRiUzRSUzQyUyRm14Q2VsbCUzRSUzQ214Q2VsbCUyMGlkJTNEJTIyMjclMjIlMjB2YWx1ZSUzRCUyMiUyNmx0JTNCYiUyNmd0JTNCMSUyNmx0JTNCJTJGYiUyNmd0JTNCJTIyJTIwc3R5bGUlM0QlMjJlbGxpcHNlJTNCd2hpdGVTcGFjZSUzRHdyYXAlM0JodG1sJTNEMSUzQmFzcGVjdCUzRGZpeGVkJTNCJTIyJTIwdmVydGV4JTNEJTIyMSUyMiUyMHBhcmVudCUzRCUyMjElMjIlM0UlM0NteEdlb21ldHJ5JTIweCUzRCUyMjEwMCUyMiUyMHklM0QlMjIyNDglMjIlMjB3aWR0aCUzRCUyMjMwJTIyJTIwaGVpZ2h0JTNEJTIyMzAlMjIlMjBhcyUzRCUyMmdlb21ldHJ5JTIyJTJGJTNFJTNDJTJGbXhDZWxsJTNFJTNDbXhDZWxsJTIwaWQlM0QlMjIyOCUyMiUyMHZhbHVlJTNEJTIyJTI2bHQlM0JiJTI2Z3QlM0IyJTI2bHQlM0IlMkZiJTI2Z3QlM0IlMjIlMjBzdHlsZSUzRCUyMmVsbGlwc2UlM0J3aGl0ZVNwYWNlJTNEd3JhcCUzQmh0bWwlM0QxJTNCYXNwZWN0JTNEZml4ZWQlM0IlMjIlMjB2ZXJ0ZXglM0QlMjIxJTIyJTIwcGFyZW50JTNEJTIyMSUyMiUzRSUzQ214R2VvbWV0cnklMjB4JTNEJTIyMjI3LjUlMjIlMjB5JTNEJTIyMjQ4JTIyJTIwd2lkdGglM0QlMjIzMCUyMiUyMGhlaWdodCUzRCUyMjMwJTIyJTIwYXMlM0QlMjJnZW9tZXRyeSUyMiUyRiUzRSUzQyUyRm14Q2VsbCUzRSUzQ214Q2VsbCUyMGlkJTNEJTIyMjklMjIlMjB2YWx1ZSUzRCUyMiUyNmx0JTNCYiUyNmd0JTNCMyUyNmx0JTNCJTJGYiUyNmd0JTNCJTI2bHQlM0JzcGFuJTIwc3R5bGUlM0QlMjZxdW90JTNCY29sb3IlM0ElMjByZ2JhKDAlMkMlMjAwJTJDJTIwMCUyQyUyMDApJTNCJTIwZm9udC1mYW1pbHklM0ElMjBtb25vc3BhY2UlM0IlMjBmb250LXNpemUlM0ElMjAwcHglM0IlMjB0ZXh0LWFsaWduJTNBJTIwc3RhcnQlM0IlMjB0ZXh0LXdyYXAlM0ElMjBub3dyYXAlM0IlMjZxdW90JTNCJTI2Z3QlM0IlMjUzQ214R3JhcGhNb2RlbCUyNTNFJTI1M0Nyb290JTI1M0UlMjUzQ214Q2VsbCUyNTIwaWQlMjUzRCUyNTIyMCUyNTIyJTI1MkYlMjUzRSUyNTNDbXhDZWxsJTI1MjBpZCUyNTNEJTI1MjIxJTI1MjIlMjUyMHBhcmVudCUyNTNEJTI1MjIwJTI1MjIlMjUyRiUyNTNFJTI1M0NteENlbGwlMjUyMGlkJTI1M0QlMjUyMjIlMjUyMiUyNTIwdmFsdWUlMjUzRCUyNTIyJTI1MjZsdCUyNTNCYiUyNTI2Z3QlMjUzQjElMjUyNmx0JTI1M0IlMjUyRmIlMjUyNmd0JTI1M0IlMjUyMiUyNTIwc3R5bGUlMjUzRCUyNTIyZWxsaXBzZSUyNTNCd2hpdGVTcGFjZSUyNTNEd3JhcCUyNTNCaHRtbCUyNTNEMSUyNTNCYXNwZWN0JTI1M0RmaXhlZCUyNTNCJTI1MjIlMjUyMHZlcnRleCUyNTNEJTI1MjIxJTI1MjIlMjUyMHBhcmVudCUyNTNEJTI1MjIxJTI1MjIlMjUzRSUyNTNDbXhHZW9tZXRyeSUyNTIweCUyNTNEJTI1MjIxMDAlMjUyMiUyNTIweSUyNTNEJTI1MjIyNDglMjUyMiUyNTIwd2lkdGglMjUzRCUyNTIyMzAlMjUyMiUyNTIwaGVpZ2h0JTI1M0QlMjUyMjMwJTI1MjIlMjUyMGFzJTI1M0QlMjUyMmdlb21ldHJ5JTI1MjIlMjUyRiUyNTNFJTI1M0MlMjUyRm14Q2VsbCUyNTNFJTI1M0MlMjUyRnJvb3QlMjUzRSUyNTNDJTI1MkZteEdyYXBoTW9kZWwlMjUzRSUyNmx0JTNCJTJGc3BhbiUyNmd0JTNCJTIyJTIwc3R5bGUlM0QlMjJlbGxpcHNlJTNCd2hpdGVTcGFjZSUzRHdyYXAlM0JodG1sJTNEMSUzQmFzcGVjdCUzRGZpeGVkJTNCJTIyJTIwdmVydGV4JTNEJTIyMSUyMiUyMHBhcmVudCUzRCUyMjElMjIlM0UlM0NteEdlb21ldHJ5JTIweCUzRCUyMjE0Mi41JTIyJTIweSUzRCUyMjMzNiUyMiUyMHdpZHRoJTNEJTIyMzAlMjIlMjBoZWlnaHQlM0QlMjIzMCUyMiUyMGFzJTNEJTIyZ2VvbWV0cnklMjIlMkYlM0UlM0MlMkZteENlbGwlM0UlM0NteENlbGwlMjBpZCUzRCUyMjMwJTIyJTIwdmFsdWUlM0QlMjIlMjZsdCUzQmIlMjZndCUzQjQlMjZsdCUzQiUyRmIlMjZndCUzQiUyMiUyMHN0eWxlJTNEJTIyZWxsaXBzZSUzQndoaXRlU3BhY2UlM0R3cmFwJTNCaHRtbCUzRDElM0Jhc3BlY3QlM0RmaXhlZCUzQiUyMiUyMHZlcnRleCUzRCUyMjElMjIlMjBwYXJlbnQlM0QlMjIxJTIyJTNFJTNDbXhHZW9tZXRyeSUyMHglM0QlMjIyNzUlMjIlMjB5JTNEJTIyMzM2JTIyJTIwd2lkdGglM0QlMjIzMCUyMiUyMGhlaWdodCUzRCUyMjMwJTIyJTIwYXMlM0QlMjJnZW9tZXRyeSUyMiUyRiUzRSUzQyUyRm14Q2VsbCUzRSUzQ214Q2VsbCUyMGlkJTNEJTIyMzElMjIlMjB2YWx1ZSUzRCUyMiUyNmx0JTNCYiUyNmd0JTNCNSUyNmx0JTNCJTJGYiUyNmd0JTNCJTIyJTIwc3R5bGUlM0QlMjJlbGxpcHNlJTNCd2hpdGVTcGFjZSUzRHdyYXAlM0JodG1sJTNEMSUzQmFzcGVjdCUzRGZpeGVkJTNCJTIyJTIwdmVydGV4JTNEJTIyMSUyMiUyMHBhcmVudCUzRCUyMjElMjIlM0UlM0NteEdlb21ldHJ5JTIweCUzRCUyMjM3NSUyMiUyMHklM0QlMjIyNDglMjIlMjB3aWR0aCUzRCUyMjMwJTIyJTIwaGVpZ2h0JTNEJTIyMzAlMjIlMjBhcyUzRCUyMmdlb21ldHJ5JTIyJTJGJTNFJTNDJTJGbXhDZWxsJTNFJTNDbXhDZWxsJTIwaWQlM0QlMjIzMiUyMiUyMHZhbHVlJTNEJTIyJTI2bHQlM0JiJTI2Z3QlM0I2JTI2bHQlM0IlMkZiJTI2Z3QlM0IlMjIlMjBzdHlsZSUzRCUyMmVsbGlwc2UlM0J3aGl0ZVNwYWNlJTNEd3JhcCUzQmh0bWwlM0QxJTNCYXNwZWN0JTNEZml4ZWQlM0IlMjIlMjB2ZXJ0ZXglM0QlMjIxJTIyJTIwcGFyZW50JTNEJTIyMSUyMiUzRSUzQ214R2VvbWV0cnklMjB4JTNEJTIyMzc1JTIyJTIweSUzRCUyMjE2NiUyMiUyMHdpZHRoJTNEJTIyMzAlMjIlMjBoZWlnaHQlM0QlMjIzMCUyMiUyMGFzJTNEJTIyZ2VvbWV0cnklMjIlMkYlM0UlM0MlMkZteENlbGwlM0UlM0NteENlbGwlMjBpZCUzRCUyMjMzJTIyJTIwdmFsdWUlM0QlMjIlMjZsdCUzQmIlMjZndCUzQjclMjZsdCUzQiUyRmIlMjZndCUzQiUyMiUyMHN0eWxlJTNEJTIyZWxsaXBzZSUzQndoaXRlU3BhY2UlM0R3cmFwJTNCaHRtbCUzRDElM0Jhc3BlY3QlM0RmaXhlZCUzQiUyMiUyMHZlcnRleCUzRCUyMjElMjIlMjBwYXJlbnQlM0QlMjIxJTIyJTNFJTNDbXhHZW9tZXRyeSUyMHglM0QlMjI1MjAlMjIlMjB5JTNEJTIyMjQ4JTIyJTIwd2lkdGglM0QlMjIzMCUyMiUyMGhlaWdodCUzRCUyMjMwJTIyJTIwYXMlM0QlMjJnZW9tZXRyeSUyMiUyRiUzRSUzQyUyRm14Q2VsbCUzRSUzQ214Q2VsbCUyMGlkJTNEJTIyMzQlMjIlMjB2YWx1ZSUzRCUyMiUyNmx0JTNCYiUyNmd0JTNCOCUyNmx0JTNCJTJGYiUyNmd0JTNCJTIyJTIwc3R5bGUlM0QlMjJlbGxpcHNlJTNCd2hpdGVTcGFjZSUzRHdyYXAlM0JodG1sJTNEMSUzQmFzcGVjdCUzRGZpeGVkJTNCJTIyJTIwdmVydGV4JTNEJTIyMSUyMiUyMHBhcmVudCUzRCUyMjElMjIlM0UlM0NteEdlb21ldHJ5JTIweCUzRCUyMjY0Ny41JTIyJTIweSUzRCUyMjI0OCUyMiUyMHdpZHRoJTNEJTIyMzAlMjIlMjBoZWlnaHQlM0QlMjIzMCUyMiUyMGFzJTNEJTIyZ2VvbWV0cnklMjIlMkYlM0UlM0MlMkZteENlbGwlM0UlM0NteENlbGwlMjBpZCUzRCUyMjM1JTIyJTIwdmFsdWUlM0QlMjIlMjZsdCUzQmIlMjZndCUzQjklMjZsdCUzQiUyRmIlMjZndCUzQiUyMiUyMHN0eWxlJTNEJTIyZWxsaXBzZSUzQndoaXRlU3BhY2UlM0R3cmFwJTNCaHRtbCUzRDElM0Jhc3BlY3QlM0RmaXhlZCUzQiUyMiUyMHZlcnRleCUzRCUyMjElMjIlMjBwYXJlbnQlM0QlMjIxJTIyJTNFJTNDbXhHZW9tZXRyeSUyMHglM0QlMjI1NjIuNSUyMiUyMHklM0QlMjIzMzYlMjIlMjB3aWR0aCUzRCUyMjMwJTIyJTIwaGVpZ2h0JTNEJTIyMzAlMjIlMjBhcyUzRCUyMmdlb21ldHJ5JTIyJTJGJTNFJTNDJTJGbXhDZWxsJTNFJTNDbXhDZWxsJTIwaWQlM0QlMjIzNiUyMiUyMHZhbHVlJTNEJTIyJTI2bHQlM0JiJTI2Z3QlM0IxMCUyNmx0JTNCJTJGYiUyNmd0JTNCJTIyJTIwc3R5bGUlM0QlMjJlbGxpcHNlJTNCd2hpdGVTcGFjZSUzRHdyYXAlM0JodG1sJTNEMSUzQmFzcGVjdCUzRGZpeGVkJTNCJTIyJTIwdmVydGV4JTNEJTIyMSUyMiUyMHBhcmVudCUzRCUyMjElMjIlM0UlM0NteEdlb21ldHJ5JTIweCUzRCUyMjY5NiUyMiUyMHklM0QlMjIzMzYlMjIlMjB3aWR0aCUzRCUyMjMwJTIyJTIwaGVpZ2h0JTNEJTIyMzAlMjIlMjBhcyUzRCUyMmdlb21ldHJ5JTIyJTJGJTNFJTNDJTJGbXhDZWxsJTNFJTNDbXhDZWxsJTIwaWQlM0QlMjIzNyUyMiUyMHZhbHVlJTNEJTIyJTI2bHQlM0JiJTI2Z3QlM0IxMSUyNmx0JTNCJTJGYiUyNmd0JTNCJTIyJTIwc3R5bGUlM0QlMjJlbGxpcHNlJTNCd2hpdGVTcGFjZSUzRHdyYXAlM0JodG1sJTNEMSUzQmFzcGVjdCUzRGZpeGVkJTNCJTIyJTIwdmVydGV4JTNEJTIyMSUyMiUyMHBhcmVudCUzRCUyMjElMjIlM0UlM0NteEdlb21ldHJ5JTIweCUzRCUyMjU5MCUyMiUyMHklM0QlMjIxNjYlMjIlMjB3aWR0aCUzRCUyMjMwJTIyJTIwaGVpZ2h0JTNEJTIyMzAlMjIlMjBhcyUzRCUyMmdlb21ldHJ5JTIyJTJGJTNFJTNDJTJGbXhDZWxsJTNFJTNDJTJGcm9vdCUzRSUzQyUyRm14R3JhcGhNb2RlbCUzRZsuGDIAACAASURBVHhe7N0LvB1VfS/wnxqupkAsKPhsQJBKjIhaeYgPtBZsyxVqC4oCUtEmCIr4KFeByMUAemkRQUFIER+IouC10I9tBb2KCBV8KyFSCk2ogoBKDSAqodw96Rwdx3OSvXNmn7P3zHd/PvlYzlmz1vp/14J+Zmb/sh4UHwIECBAgQIAAAQIECBAgQIAAAQIECBAgQIAAAQIECBAgQIAAAQIECBAgQIAAAQIECBAgQIAAgd8QeBAPAgQIECBAgAABAgQIECBAgAABAgQIECBAgAABAgQIECBAgAABAgQIECBAgAABAgQIECBAgACB3xQQuLAj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gVEQmJNklyR7JXlOkqcl2TTJXUmuSXJ5kk8nuS7Jf01jwg9N8qwkL0myc5Jdy75WJbk6yaVJ/iHJ7dMYY0MufUSSlyfZN8nuZQdFzRcl+XiSH29Ip0mel+SCJI9JcmWSA5Os3MC+XEaAAAECBAgQIECgUwICF51absUSIECAAAECBAgQIECAAAECBAgQIECAAAECBAgQIECAAAECBAgQGDmBByf5wyQnJdmpj9l9JMlxGxAaKL4r9YIk7+pjnJ8kOSHJsiT39DGn6TYpAiDv7wVKdpyio+uTvK0XQvn7Xu0PDDDY3CSnJllcXrMoyTkD9jHAcJoSIECAAAECBAgQaJeAwEW71lM1BAgQIECAAAECBAgQIECAAAECBAgQIECAAAECBAgQIECAAAECBMZJYOMkR5d/Bpl3EUAowgNf6vOi4vSMQ8tQR3FqRr+fC3snS7w+yW39XrAB7RYk+WB5use6Li9CIIcn+cQAgYk9yxMyipq/kOSgJD/YgDm6hAABAgQIECBAgEAnBQQuOrnsiiZAgAABAgQIECBAgAABAgQIECBAgAABAgQIECBAgAABAgQIECAw6wJF2OLkJIfVZnJXkiuTXNULYvyyFzAoAgnP74UStqq1uzrJq5KsWE8lxXekXp7krCTVsEV9nIVJ9kqyea2/DyR5U+/P6iGI1U+gKIIkb+6FL/6pDFU8sTyhophX8SlqLkITN/Qxl82SnJ1kv7LtgUnO7+M6TQgQIECAAAECBAgQKAUELmwFAgQIECBAgAABAgQIECBAgAABAgQIECBAgAABAgQIECBAgAABAgRmWuAhZYihCFxUPx/pBQ2OS7Ky9vMinPHaJG+vhSaK9sUJFOsKQzw1yQVlcGOi208n+V9J/q12WsQWZeChCIFUwxlH9oIYpw9wskS/ni9MUsylGKsIgBRhiotrF9dPwCgCGaf2MZd9kpxX9l2M8eokd/Y7Me0IECBAgAABAgQIEEgELuwCAgQIECBAgAABAgQIECBAgAABAgQIECBAgAABAgQIECBAgAABAgRmWuCZSS6qnVpxdJJ3J/nFFJOZ7KSKIqTwkiSfn+Kah5anaBxR+X0RaFjcC3DcNsU1c8rQxbsqv/927ySNl/VOyihOoGjqU4ROinDJkrLDqUIRRd3HJFlatvvnMpjxo3VMZMskf5dk73UEOZqqQz8ECBAgQIAAAQIEWisgcNHapVUYAQIECBAgQIAAAQIECBAgQIAAAQIECBAgQIAAAQIECBAgQIAAgZEUKEIQJ5ahhokJnpnkqCT3rGfGc8vTHYrAxMSnOO3hrUl+Ocm1Oyf5+ySPKX+3Isn+Sb6znnGKEzWK0zeKky4mPv2eLNEv+sOTnJNk3/KCd5bhi/sn6WCPJJeWP7+hvGaqGorvhL0mybKyfT+ngPQ7Z+0IECBAgAABAgQIdEpA4KJTy61YAgQIECBAgAABAgQIECBAgAABAgQIECBAgAABAgQIECBAgAABArMusDDJhUkWlDMZ9PSIavig6OJzSV6R5I5aZfWTIYpfF6dEHN8LNkwWaqjD1MMaxTiv7J2OcWtDglsl+VgvSLFb2d+hvWDI2VP0vWsZuNi0/P1zklw5RdvHJTkvyQvK0y3WdQJIQ6XohgABAgQIECBAgEA7BQQu2rmuqiJAgAABAgQIECBAgAABAgQIECBAgAABAgQIECBAgAABAgQIECAwqgLF6RRnVSY36MkRE0GFBydZ3TvN4fvlyRC31Ap+ZBk8+OPy53clGSR8UIQbzkhyUKXfPZNc1hDsk3qhk08k2bHs78Ak50/Rd79ti++DHZHkPWU/RYDjjUnubWjOuiFAgAABAgQIECDQKQGBi04tt2IJECBAgAABAgQIECBAgAABAgQIECBAgAABAgQIECBAgAABAgQIzKrA3CSn9k6JKEIXxac4LeLFvT9fH8Ksnprkol6IYbuy7y8mOSBJPZixrqHfluSkSoOjk7yzobn2G6Iohuu3bbXdqiT7JvlaQ/PVDQECBAgQIECAAIHOCQhcdG7JFUyAAAECBAgQIECAAAECBAgQIECAAAECBAgQIECAAAECBAgQIEBg1gQmTqfYrZzBZ8oTJO4cwoz2TnJxpd9zkrwhyc8GGKuJPqYart8QRXF9P20f0qvtqEpA5JQkxyT5xQD1akqAAAECBAgQIECAQEVA4MJ2IECAAAECBAgQIECAAAECBAgQIECAAAECBAgQIECAAAECBAgQIEBgpgR2TXJpkk3LAYvTLt6a5JdDmED9dIrjkxR/HhhgrPp8P5fkFUnuGKCPqZrWwycHJ/nIFI2fneTLld/tnuRLtbbFiR4XJFmQZEWS/ZN8p4F56oIAAQIECBAgQIBAZwUELjq79AonQIAAAQIECBAgQIAAAQIECBAgQIAAAQIECBAgQIAAAQIECBAgMOMCLytDARMDvylJEbqY+MxL8qdJXpJklyRFKOGu3s+uKYMan0yyqo/QRHHaw9Le6Q5F6GLic2iSswesuH6yxLd7YYaihusH7Gey5g9PUpy6sW/5y3UFQqonbdxQXlMNUzw0yYk9qzeXfR2d5OQk9zcwT10QIECAAAECBAgQ6KyAwEVnl17hBAgQIECAAAECBAgQIECAAAECBAgQIECAAAECBAgQIECAAAECBGZc4I1J3l0Z9cAk5yfZOMmiJMcm2XwdsyrCF8UpDm9P8sN1tJtbBjkWTzLWIEU/tpzf88uLbk3y4t6frw/SyRRti1DIcb1QxJLy959O8uokd9ba19tdlOQ1SX5aaffMJMXPi4BKk6GQBsrUBQECBAgQIECAAIHxFRC4GN+1M3MCBAgQIECAAAECBAgQIECAAAECBAgQIECAAAECBAgQIECAAAEC4yZQhAveUZn07uVpEe9Nst8AxVyd5PB1BB82TXJGkoMqfe6Z5LIBxiiaPqIMXLyoct1zklw5YD9TNX9hkiJoUcy3CJMU87241nhBko/32u1Y/rw4xaI4FeSB8p/r4ZIje6GV0/s4BaShEnRDgAABAgQIECBAoL0CAhftXVuVESBAgAABAgQIECBAgAABAgQIECBAgAABAgQIECBAgAABAgQIEBglgYf1ggWnJDmsMqmXJjkgyT6Vn61K8o9Jiv8tTnfYKUkRTChCCdVPEbp4VZIVkxTZVFCiqX6mWod5vVBHETZ5Zdng+l7woghU/FMZmHhiGa7Yq/x9EfQoTgVZWemwCJIUp1sUPl8oQxs/GKWFNxcCBAgQIECAAAEC4yogcDGuK2feBAgQIECAAAECBAgQIECAAAECBAgQIECAAAECBAgQIECAAAECBMZLoH4SQzH7b/ZOdHh6WUYRNihOv/hUkl/UStuiDCIUYY1q8KI4HWJx77SLO2rtmwpKNNXPulaqOMHig72QxS7rWc4igHJwkssr7eqBjUVJzqmdbrFxGWh5eZLdeqdfbF66fybJx5J8z2kY4/UvktkSIECAAAECBAjMnIDAxcxZG4kAAQIECBAgQIAAAQIECBAgQIAAAQIECBAgQIAAAQIECBAgQIBAlwUmC1xMeKzrtIqJNg9O8ookZ9ZCF5OFDJoKSjTVz/rW/Rm9IMTpSZ49RcMijHJkks/WwhHFySDnlR6XJPmr3gkit1f62C7Ju5P8zyn6vSvJMUmWTRJyWd+c/Z4AAQIECBAgQIBA6wUELlq/xAokQIAAAQIECBAgQIAAAQIECBAgQIAAAQIECBAgQIAAAQIECBAgMBICUwUuJju5YaoJz0lyfJKjKw0+l+SVvZMubq38rKmgRFP99LMAEydRHFQGL4qTPIrTLC5K8vEkP651smWSv0uyd/nzv0jyfyttHpXk7PJ0i/WN/9ZeaOOUJGvW19DvCRAgQIAAAQIECHRJQOCiS6utVgIECBAgQIAAAQIECBAgQIAAAQIECBAgQIAAAQIECBAgQIAAAQKzJzBV4OKk3qkNxw3wZf+FSS5MsqAspTil4U+SXFkpramgRFP9DEP9gCQfLTsuPBYnubP85+J7YUckeU/F6M1l+3uTbJHkqCRvqfx+3ySXDmOi+iRAgAABAgQIECAwrgICF+O6cuZNgAABAgQIECBAgAABAgQIECBAgAABAgQIECBAgAABAgQIECBAYLwEJgtcTBaWWF9Vk/XzpiSnVi4sToc4I0lxWsTEZ/ckX1pf57Xfj2rg4nFJzuudgPGCJIVhPSzxhPJUjF3KepYkeVct1DIvyXvL00GKZh9K8rok9wxopDkBAgQIECBAgACB1goIXLR2aRVGgAABAgQIECBAgAABAgQIECBAgAABAgQIECBAgAABAgQIECBAYKQEHpJkaZK3VWZ1VZJXJFk14EyLPoqTMSY+70xShAruL38wWSjjwCTnDzjOY8trnl9ed2uSF/f+fH3AMLdcJgAAIABJREFUfppsXj+9YrKgxJ8n+VQ56Iok+/X+LJ9kEtV2N5TBje80OVl9ESBAgAABAgQIEBhnAYGLcV49cydAgAABAgQIECBAgAABAgQIECBAgAABAgQIECBAgAABAgQIECAwXgJFKOIdlSl/NskBSX48YBnFNR+tXHN2kjcmubf82WThjoOTfGTAcZ6U5BNJdiyv+3aSlyW5fsB+mmy+dVn7s5MUAZD9ayd31Gu/KMlrej4/nWQS2yf5ZC+csUP5u6Kvol4fAgQIECBAgAABAgSSCFzYBgQIECBAgAABAgQIECBAgAABAgQIECBAgAABAgQIECBAgAABAgQIzJRAPSgxrMBFUU8RwHh3pbC3lydsDFLrrkkuTbJpedGGzneQMdfVtghTHFU53eOUJMf0Tg35ReWi30lyWhmyKH5cD6NU+98iyceS/FH5w6OTFKeF+BAgQIAAAQIECBAgIHBhDxAgQIAAAQIECBAgQIAAAQIECBAgQIAAAQIECBAgQIAAAQIECBAgMIMCz0tyeWW8q5K8IsmqAedQD26cmeTNSX5e6WfvJBdX/nldwYOphq/3cU6SN/RCDz8bcL5NNX9qkgt6p1AsKM32TfK1WuePSHJ+kheVP19X0GSQtk3VoB8CBAgQIECAAAECYyPghIuxWSoTJUCAAAECBAgQIECAAAECBAgQIECAAAECBAgQIECAAAECBAgQIDD2Ak8sAwN/UFZya5IX9/58fcDKliR5R+WayU5mKMIJF/XCB9uV7b6YpAhq3DLAWG+rnCZRXDabJ0DM6f0Fu8eXcyjmclKS45KsqdUzSIhikLYDsGlKgAABAgQIECBAoB0CAhftWEdVECBAgAABAgQIECBAgAABAgQIECBAgAABAgQIECBAgAABAgQIEBgHgU2TnJHkoMpki5MpTu2FBx7os4DJ+tgnySW16x+Z5Lwkf1z+/K4kf5Lkyj7HeXiS4kSL4hSJic+eSS7r8/qmmz2zDJBslWRFkv16f5ZPMsggIYpB2jZdj/4IECBAgAABAgQIjLyAwMXIL5EJEiBAgAABAgQIECBAgAABAgQIECBAgAABAgQIECBAgAABAgQIEGiVwOIkZ1Uq+lySVyYpTrvo57Nzkr9P8piy8bd7AYSXJbm+dnHx3ahjkiyt/Lz4v4tTIu7vY6D6OBtyQkYfw/TVZG4ZSinsik9x0sbJU9RRb3tmkiLU8vNJRtoiyceS/FGl33f2NSONCBAgQIAAAQIECHRAQOCiA4usRAIECBAgQIAAAQIECBAgQIAAAQIECBAgQIAAAQIECBAgQIAAAQIjJPCkJJ9IsmNlTkcmOb2PUy42LoMHf1W5trjuqCS/mKTGemiiOBli/yTfWY/HZOMMEtZomvt5SS4oQybFCR0HJlk5xSDFd8KOK/8UTYpTPg7vhS6KEz7qn+2TfDLJDuUvCptibXwIECBAgAABAgQIEOiltQUubAMCBAgQIECAAAECBAgQIECAAAECBAgQIECAAAECBAgQIECAAAECBGZS4CFlQOKkyqCrkrypF8L49DpCF3PKkxreVbtu3yRfm6KA+mkPRbOLywDCD6a4ZrJx+g1qDMNxXpL3lqeAFP33E04pTvwoAhrFZ6oTQIrf/XkvbPGpst0NSQrL9YVRhlGjPgkQIECAAAECBAiMpIDAxUgui0kRIECAAAECBAgQIECAAAECBAgQIECAAAECBAgQIECAAAECBAgQaLXAo3qnNZydZJ9KlcUJDGcmOaUXiLijVv1jykDGW2o/X5KkCGCsWYfWM5NclGSrSptLeydivK03/jdrAY8tylDHYb15bFppX5yg8e4k98/CqhRGxSkVxXy+kOSgJFOFRSam94QkH0+yS/mDyZzqQY4PJXldkntmoUZDEiBAgAABAgQIEBhJAYGLkVwWkyJAgAABAgQIECBAgAABAgQIECBAgAABAgQIECBAgAABAgQIECDQeoEFvRDEByuhgImCf5Lk80m+Vf5gpyQvrAUgil8VJ1UsTnLbeqSK70i9PMlZk/RxeZIv90IWRdhjYZK9kmxe668IgRSBi9kIImxWBlP2K+d0YJLz+9gZxSkixYkhJ5dti/renOSjSe5NUgRLipomAiy3Jtk/yZf66FsTAgQIECBAgAABAp0RELjozFIrlAABAgQIECBAgAABAgQIECBAgAABAgQIECBAgAABAgQIECBAgMDICWyf5LQkew44s+LEhyJAUD8JY6pu5iQ5NMlJk4Qu1jX0hUle30eoY8Dp9938gDIkUVxwSe9ki79KcnufV092ishUl761PFlkXSeF9DmsZgQIECBAgAABAgTaIyBw0Z61VAkBAgQIECBAgAABAgQIECBAgAABAgQIECBAgAABAgQIECBAgACBcRTYOMmiJMdOcrpEvZ5VSU5Nsqw8qWGQeh/cO8HhD8vQRXFqxro+xSkbJ5TjzMbJFsXcHpekCJa8oDyB46DyVI9Ban50ecpFce1kn6LOwv3vev8rbDGIrLYECBAgQIAAAQKdEBC46MQyK5IAAQIECBAgQIAAAQIECBAgQIAAAQIECBAgQIAAAQIECBAgQIDAyAvMS/KiJH+aZMdeuODp5Yyv7/38X5L8Y5LPJlk9zUrmJtklyUt6fe6cZNeyvyLMcXWSS5P8wwAnSUxzOpNeXnyv6zVl4KNo8JHypI0Nqf2hZWjjkCQvLEMt30zymSQfSLJyGAXokw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CQPACBAAECBAgQmDUB79xmjd7ABAgQIECAAAECBAgQIECAAAECBAgQGJ6Ah7/Ds9UzAQIECBAgQIAAAQIECBAgQIAAgZkUELiYSW1jESBAgACB3xTwzs2OIECAAAECBAgQIECAAAECBAgQIECAQAsFPPxt4aIqiQABAgQIECBAgAABAgQIECBAoJMCAhedXHZFEyBAgMCICHjnNiILYRoECBAgQIAAAQIECBAgQIAAAQIECBBoUsDD3yY19UWAAAECBAgQIECAAAECBAgQIEBg9gQELmbP3sgECBAgQMA7N3uAAAECBAgQIECAAAECBAgQIECAAAECLRTw8LeFi6okAgQIECBAgAABAgQIECBAgAABAgQIECBAgACBoQrUg47euQ2Ve+Q6F3QduSUxIQIECBAgQIAAAQIECBAgMHQBz3+GTmwAAqMp4F/+0VwXsyJAgAABAgQIECBAgAABAgQIECBAgAABAgQIEBhdAYGL0V2bmZjZfyXxnnUmpI1BgAABAgQIECBAgAABAgRGR8CzgNFZCzMhMKMC/uWfUW6DESBAgAABAgQIECBAgAABAgQIECBAgAABAgQItEBA4KIFiziNEu5P8uBpXO9SAgQIECBAgAABAgQIECBAYPwEfOd6/NbMjAk0IuBf/kYYdUKAAAECBAgQIECAAAECBAgQIECAAAECBAgQINAhAYGLDi32JKWuSfKQbhOongABAgQIECBAgAABAgQIdE7Ad647t+QKJvDfAv7ltxMIECBAgAABAgQIECBAgAABAgQIECBAgAABAgQIDCYgcDGYV9ta35dkTqUo71zbtsLqIUCAAAECBAgQIECAAAECiec/dgEBAmsFPPyzEQgQIECAAAECBAgQIECAAAECBAgQIECAAAECBAgMJuCF+2BebWv9yyQbVYp6cH77Sxhtq1k9BAgQIECAAAECBAgQIECgawKe/3RtxdVLYAoBgQtbgwABAgQIECBAgAABAgQIECBAgAABAgQIECBAgMBgAl64D+bVtta/SPI/KkU9JMl/ta1I9RAgQIAAAQIECBAgQIAAgY4LeP7T8Q2gfAITAgIX9gIBAgQIECBAgAABAgQIECBAgAABAgQIECBAgACBwQS8cB/Mq22tf57koZWi5iS5v21FqocAAQIECBAgQIAAAQIECHRcwPOfjm8A5ROYEBC4sBcIECBAgAABAgQIECBAgAABAgQIECBAgAABAgQIDCbghftgXm1rfW+Sh1WK2ijJmrYVqR4CBAgQIECAAAECBAgQINBxAc9/Or4BlE9gQkDgwl4gQIAAAQIECBAgQIAAAQIECBAgQIAAAQIECBAgMJiAF+6DebWt9c+SzK0U9T+S3Ne2ItVDgAABAgQIECBAgAABAgQ6LuD5T8c3gPIJTAgIXNgLBAgQIECAAAECBAgQIECAAAECBAgQIECAAAECBAYT8MJ9MK+2tb4nye9Uinpokl+2rUj1ECBAgAABAgQIECBAgACBjgt4/tPxDaB8AhMCAhf2AgECBAgQIECAAAECBAgQIECAAAECBAgQIECAAIHBBLxwH8yrba3vTrJxpaiHJflF24pUDwECBAgQIECAAAECBAgQ6LiA5z8d3wDKJzAhIHBhLxAgQIAAAQIECBAgQIAAAQIECBAgQIAAAQIECBAYTMAL98G82tb6riSbVIqam+TnbStSPQQIECBAgAABAgQIECBAoOMCnv90fAMon8CEgMCFvUCAAAECBAgQIECAAAECBAgQIECAAAECBAgQIEBgMAEv3Afzalvr1Uk2rRT1O0nubVuR6iFAgAABAgQIECBAgAABAh0X8Pyn4xtA+QQmBAQu7AUCBAgQIECAAAECBAgQIECAAAECBAgQIECAAAECgwl44T6YV9ta/zTJvEpRGyf5WduKVA8BAgQIECBAgAABAgQIEOi4gOc/Hd8AyicwISBwYS8QIECAAAECBAgQIECAAAECBAgQIECAAAECBAgQGEzAC/fBvNrW+j+TPLxS1CZJ7mlbkeohQIAAAQIECBAgQIAAAQIdF/D8p+MbQPkEJgQELuwFAgQIECBAgAABAgQIECBAgAABAgQIECBAgAABAoMJeOE+mFfbWt+Z5HcrRW2a5O62FakeAgQIECBAgAABAgQIECDQcQHPfzq+AZRPYEJA4MJeIECAAAECBAgQIECAAAECBAgQIECAAAECBAgQIDCYgBfug3m1rfVPkmxWKWpekrvaVqR6CBAgQIAAAQIECBAgQIBAxwU8/+n4BlA+gQkBgQt7gQABAgQIECBAgAABAgQIECBAgAABAgQIECBAgMBgAl64D+bVttY/TrJ5paiHJ1ndtiLVQ4AAAQIECBAgQIAAAQIEOi7g+U/HN4DyCUwICFzYCwQIECBAgAABAgQIECBAgAABAgQIECBAgAABAgQGE/DCfTCvtrX+UZJHVIr63SQ/bVuR6iFAgAABAgQIECBAgAABAh0X8Pyn4xtA+QQmBAQu7AUCBAgQIECAAAECBAgQIECAAAECBAgQIECAAAECgwl44T6YV9ta35HkkZWiNkvyn20rUj0ECBAgQIAAAQIECBAgQKDjAp7/dHwDKJ/AhIDAhb1AgAABAgQIECBAgAABAgQIECBAgAABAgQIECBAYDABL9wH82pb69uTbFEpavMkd7atSPUQIECAAAECBAgQIECAAIGOC3j+0/ENoHwCEwICF/YCAQIECBAgQIAAAQIECBAgQIAAAQIECBAgQIAAgcEEvHAfzKttrW9LsmWlqEck+UnbilQPAQIECBAgQIAAAQIECBDouIDnPx3fAMonMCEgcGEvECBAgAABAgQIECBAgAABAgQIECBAgAABAgQIEBhMwAv3wbza1vqHSR5VKao47eJHbStSPQQIECBAgAABAgQIECBAoOMCnv90fAMon8CEgMCFvUCAAAECBAgQIECAAAECBAgQIECAAAECBGZe4PFJFiTZLskTkvxekkcnKb60u1mSTZI8LMmccmprkvw8yd1J7kxyR5LiC7//keTfk9yQZEWS7898KUYk0EkBL9w7uey/KvrW8r/ZEz8oTrso/rvsQ4AAAQIECIyGgPut0VgHsyBAgAABAuMu4PnPuK+g+RNoSEDgoiFI3RAgQIAAAQIECBAgQIAAAQIECBAgQIAAgSkEivDEc5PslmSnJM8ogxXDACu+8PuNJF9NclWSK8qQxjDG0ieBLgt44d7l1U9uSfKYCkFx2sXt3SZRPQECBAgQmDUB91uzRm9gAgQIECDQegHPf1q/xAok0J+AwEV/TloRIECAAAECBAgQIECAAAECBAgQIECAAIFBBJ6W5E97oYc9k+w+yIVDaHt5L+xxaZJ/TPKtIfSvSwJdFPDCvYur/uuaf5DksRWC4oSi27pNonoCBAgQIDCjAu63ZpTbYAQIECBAoLMCnv90dukVTuA3BQQu7AgCBAgQIECAAAECBAgQIECAAAECBAgQINCMwFOSvDTJXyR5cjNdNt7LdUk+1ZvfJ5Nc23jvOiTQHQEv3Luz1pNV+h9JHl/5RXHaxQ+7TaJ6AgQIECAwdAH3W0MnNgABAgQIECBQE/D8x5YgQGCtgMCFjUCAAAECBAgQIECAAAECBAgQIECAAAECBKYncEiSVw5yksUmm2ySpzzlKdl+++2z7bbbZquttspjH/vYbLnlltl8882z6aabZu7cuZkzZ87ama1Zsyb33ntv7rrrrvzkJz/J7bffnltuuSWrVq3KjTfemO9973u59tprc/fddw9SSXHyxUeSnDvIRdoSILBWwAv3bm+Em5P8XoWgOO3i1m6TqJ4AAQIECAxNwP3W0Gh1TIAAAQIECKxHwPMfW4QAgbUCAhc2AgECBAgQIECAAAECBAgQIECAAAECBAgQGFzg0UkO6/2N5ocm2WJ9ly9cuDDPfe5zs9tuu2WnnXZaG7QYxqcIXnz1q1/NVVddlSuuuCLLly/vZ5g7kpyV5Ex/Q3s/XNoQWCvghXu3N8KqXlhtfoXgcUlu6TaJ6gkQIECAQKMC7rca5dQZAQIECBAgsIECnv9sIJzLCLRNQOCibSuqHgIECBAgQIAAAQIECBAgQIAAAQIECBAYpsDjk7w5yRvW95ca7b333tlrr72y5557Zuuttx7mnKbse+XKlbn00kvzmc98Jpdccsn65lC8QDwtySlJvr++xn5PoOMCXrh3ewOsTLJVhaD4/w0/6DaJ6gkQIECAQCMC7rcaYdQJAQIECBAg0JCA5z8NQeqGwLgLCFyM+wqaPwECBAgQIECAAAECBAgQIECAAAECBAjMhMAmSY5O8tZ1BS322GOP7L///tl3330zb968mZhX32OsXr06F110US644IJcdtll67queJH4f5KcmOTuvgfQkEC3BLxw79Z616v99yTVJN3vCap1e0OongABAgSmLeB+a9qEOiBAgAABAgSGIOD5zxBQdUlgHAUELsZx1cyZAAECBAgQIECAAAECBAgQIECAAAECBGZS4LDeYP87yRaTDbrZZpvlNa95TV71qldlwYIFMzmvDR5rxYoV+eAHP5hzzjknd95551T93FHWfeYGD+RCAu0V8MK9vWvbT2U3JXlCpeH8JP/Rz4XaECBAgAABAr8l4H7LpiBAgAABAgRGVcDzn1FdGfMiMMMCAhczDG44AgQIECBAgAABAgQIECBAgAABAgQIEBgbgV2TvCvJ7pPNeJtttskRRxyRww47LBtttNHYFFWd6H333Zczzzwzp59+em66qfj+8KSfy8uTPb4ylkWaNIHhCHjhPhzXcen1xiTbVCa7VZKbx2Xy5kmAAAECBEZEwP3Wfy+E+60R2ZCmQYAAAQIEJhHw/Me2IEBgrYDAhY1AgAABAgQIECBAgAABAgQIECBAgAABAgR+W+AdSZZMBjN//vwcddRROfzww1vldsYZZ+Tkk0/OzTdP+Z3hpUne3qqiFUNgwwW8cN/XBqkkAAAgAElEQVRwuzZc+W9Jtq0UsnWSVW0oTA0ECBAgQGCGBNxv/Ta0+60Z2nyGIUCAAAECAwh4/jMAlqYE2iwgcNHm1VUbAQIECBAgQIAAAQIECBAgQIAAAQIECAwq8LQk70vy7PqFc+bMyXHHHZdjjjkmD3pQOx+vP/DAAznxxBNz/PHHZ82aNZPZXZnkdUm+NSis9gRaJuCFe8sWdMBybkjyxMo1T0iycsA+NCdAgAABAl0UcL/lfquL+17NBAgQIDC+Ap7/jO/amTmBRgXa+UaoUSKdESBAgAABAgQIECBAgAABAgQIECBAgEBHBBYlOWuy06EPOOCAnHDCCdl66+IvMW//Z+XKlTn22GNz/vnnT1Zs8aLx0CTL2i+hQgJTCnjh3u3N8a9JtqsQbJPk37tNonoCBAgQILBeAfdbJZH7rfXuFQ0IECBAgMCoCHj+MyorYR4EZllA4GKWF8DwBAgQIECAAAECBAgQIECAAAECBAgQIDASAu8tT274jcnMnz8/f/u3f5v99ttvJCY505O48MIL85a3vCU333zzZEMXJ4G8fqbnZDwCIyLghfuILMQsTeP6JL9fGXvbJDfN0lwMS4AAAQIExkHA/dYkq+R+axy2rjkSIECAQMcFPP/p+AZQPoEJAYELe4EAAQIECBAgQIAAAQIECBAgQIAAAQIEuizwyCQfTfKiOsLBBx+c008/PfPmzeuyT1avXp0jjjgiH/7whydz+GySA3thlR91GknxXRTwwr2Lq/7rmr+X5EkVgicmubHbJKonQIAAAQKTCrjfWs/GcL/l3xwCBAgQIDDSAp7/jPTymByBmRMQuJg5ayMRIECAAAECBAgQIECAAAECBAgQIECAwGgJPCXJJ5I8uT6ts88+O4sWLRqt2c7ybJYtW5bFixdPNovrkrwsybWzPEXDE5hJAS/cZ1J79MZakWT7yrS264XP/m30pmlGBAgQIEBgVgXcbw3A735rACxNCRAgQIDAzAl4/jNz1kYiMNICAhcjvTwmR4AAAQIECBAgQIAAAQIECBAgQIAAAQJDEnhukouSbFntf+HChTn33HOz8847D2nY8e72mmuuySGHHJLly5fXC7m9F7jYN8kV412h2RPoW8AL976pWtmwCJotqFT2+0luaGWliiJAgAABAhsm4H5rA9zcb20AmksIECBAgMBwBTz/Ga6v3gmMjYDAxdgslYkSIECAAAECBAgQIECAAAECBAgQIECAQEMCeyS5OMncan977713zjvvvMybN6+hYdrZzerVq3PQQQflkksuqRd4b5J9klzWzspVReA3BLxw7/aGKFJn1dORnpTkX7tNonoCBAgQIPArAfdb09gM7remgedSAgQIECDQvIDnP82b6pHAWAoIXIzlspk0AQIECBAgQIAAAQIECBAgQIAAAQIECGygQPHln88k2ah6/aGHHpr3v//9G9hlNy977Wtfm7POOqte/H1J9hK66Oae6FjVXrh3bMFr5V6bZGHlZ9snub7bJKonQIAAAQJrBdxvNbQR3G81BKkbAgQIECAwPQHPf6bn52oCrREQuGjNUiqEAAECBAgQIECAAAECBAgQIECAAAECBNYj8Nwkn62fbHH00UfnxBNPhLcBAsccc0xOOumk+pXFSRcvSnLFBnTpEgLjIuCF+7is1HDm+d0kT6l0vSDJ94YzlF4JECBAgMDYCLjfanip3G81DKo7AgQIECAwuIDnP4ObuYJAKwUELlq5rIoiQIAAAQIECBAgQIAAAQIECBAgQIAAgZpA8cXYzyfZsvrzpUuX5thjj4U1DYETTjghS5Ysqfdwey9w8cIkxd8C70OgjQJeuLdxVfuv6TtJdqg0f3KSFf1friUBAgQIEGidgPutIS2p+60hweqWAAECBAj0J+D5T39OWhFovYDAReuXWIEECBAgQIAAAQIECBAgQIAAAQIECBDovMAjk1yepPhC7K8+whbN7YspvgR0XZLdk/youZH0RGBkBLxwH5mlmJWJfDvJUysjL0xS/DfPhwABAgQIdFHA/daQV9391pCBdU+AAAECBKYW8PzH7iBAYK2AwIWNQIAAAQIECBAgQIAAAQIECBAgQIAAAQJtF/jnJC+qFnn00UfnxBNPbHvdM1rfMccck5NOOqk+5meT/PGMTsRgBGZGwAv3mXEe1VG+lWTHyuSKv9V7+ahO1rwIECBAgMCQBdxvDRm46N791gwgG4IAAQIECPy2gOc/dgUBAmsFBC5sBAIECBAgQIAAAQIECBAgQIAAAQIECBBos8B7eycsvK5a4KGHHpr3v//9ba551mp77Wtfm7POOqs+/vuSvH7WJmVgAsMR8MJ9OK7j0us3kzytMtkdklw7LpM3TwIECBAg0KCA+60GMdfXlfut9Qn5PQECBAgQaFzA85/GSXVIYDwFBC7Gc93MmgABAgQIECBAgAABAgQIECBAgAABAgTWL7AoydnVZnvvvXcuvvji9V+pxQYL7LPPPrnkkkvq1y9OsmyDO3UhgdET8MJ99NZkJmf0jSRPrwz41CTfnckJGIsAAQIECIyAgPutWVgE91uzgG5IAgQIEOiygOc/XV59tROoCAhc2A4ECBAgQIAAAQIECBAgQIAAAQIECBAg0EaB4m8eL74Q+6vn4AsXLsxVV12VefPmtbHekalp9erV2W233bJ8+fLqnIqXk89I8q2RmaiJEJiegBfu0/Mb96u/Xv43baKOHZN8Z9yLMn8CBAgQIDCAgPutAbCabOp+q0lNfREgQIAAgfUKeP6zXiINCHRDQOCiG+usSgIECBAgQIAAAQIECBAgQIAAAQIECHRN4MtJnl0t+uqrr87OO+/cNYdZqfeaa67JLrvsUh/7yiTPmZUJGZRA8wJeuDdvOk49fi3JH1QmXHzp9NvjVIC5EiBAgACBaQq435om4HQud781HT3XEiBAgACBgQQ8/xmIS2MC7RUQuGjv2qqMAAECBAgQIECAAAECBAgQIECAAAECXRV4R5Il1eLPPvvsLFq0qKses1L3smXLsnjx4vrYS5O8fVYmZFACzQp44d6s57j19tUkz6xM+ulO8Bm3JTRfAgQIEJiGgPutaeA1dan7raYk9UOAAAECBNYp4PmPDUKAwFoBgQsbgQABAgQIECBAgAABAgQIECBAgAABAgTaJLBrkn+pFnTwwQfnQx/6UJtqHJta/vIv/zIf/vCH6/N9VpKvjE0RJkpgcgEv3Lu9M65JslOF4BlJvtltEtUTIECAQEcE3G+N0EK73xqhxTAVAgQIEGirgOc/bV1ZdREYUEDgYkAwzQkQIECAAAECBAgQIECAAAECBAgQIEBgpAW+mGT3iRnOnz8/3/3udzNv3ryRnnRbJ7d69erssMMOufnmm6slXp7k+W2tWV2dEfDCvTNLPWmhVyfZufKbP0jyjW6TqJ4AAQIEOiLgfmuEFtr91ggthqkQIECAQFsFPP9p68qqi8CAAgIXA4JpToAAAQIECBAgQIAAAQIECBAgQIAAAQIjK3BYkjOqs/vkJz+Z/fbbb2Qn3IWJXXjhhXnpS19aL/XwJGd2oX41tlbAC/fWLm1fhRWn9OxSafnMJF/v60qNCBAgQIDA+Aq43xrBtXO/NYKLYkoECBAg0CYBz3/atJpqITANAYGLaeC5lAABAgQIECBAgAABAgQIECBAgAABAgRGRmCTJDf1AhdbTMzogAMOyEc/+tGRmWCXJ3LggQfm/PPPrxLckWSbJHd32UXtYy3ghftYL9+0J/8vSXat9LJTkq9Nu1cdECBAgACB0RVwvzW6axP3WyO8OKZGgAABAuMu4PnPuK+g+RNoSEDgoiFI3RAgQIAAAQIECBAgQIAAAQIECBAgQIDArAq8M8lbJ2YwZ86c3HDDDdl6661ndVIG/2+BlStXZrvttsuaNWuqJMWaHc2IwJgKeOE+pgvX0LSvSvKsSl87J/lqQ33rhgABAgQIjKKA+61RXJVyTu63RnhxTI0AAQIExl3A859xX0HzJ9CQgMBFQ5C6IUCAAAECBAgQIECAAAECBAgQIECAAIFZE3h8kpuT/OqZ99KlS3PsscfO2oQM/NsCJ5xwQpYsWVL9RfHCcn6S7/MiMIYCXriP4aI1OOUrk+xW6W+XJNc02L+uCBAgQIDAKAm43xql1ZhiLu63xmCRTJEAAQIExlHA859xXDVzJjAEAYGLIaDqkgABAgQIECBAgAABAgQIECBAgAABAgRmVODUJEdOjDh//vy1Jyo86EEegc/oKqxnsAceeGDtiSM331xkY371eU+SN47SPM2FQJ8CXrj3CdXSZl9O8uxKbbsmubqltSqLAAECBAi43xqDPeB+awwWyRQJECBAYBwFPP8Zx1UzZwJDEPC2aQiouiRAgAABAgQIECBAgAABAgQIECBAgACBGRN4dJJbqqdbvO9978vhhx8+YxMwUP8CZ5xxRl73utdVLyheWj42yQ/770VLAiMh4IX7SCzDrE3iiiTPqYz+rCRfmbXZGJgAAQIECAxPwP3W8Gwb79n9VuOkOiRAgAABAp7/2AMECKwVELiwEQgQIECAAAECBAgQIECAAAECBAgQIEBgnAXekWTJRAHbbLNNbrzxxnGup/Vz33bbbXPTTTdV61ya5O2tL1yBbRPwwr1tKzpYPV9K8tzKJcVpF1cN1oXWBAgQIEBgLATcb43FMv16ku63xmzBTJcAAQIERl3A859RXyHzIzBDAgIXMwRtGAIECBAgQIAAAQIECBAgQIAAAQIECBAYisDtSbaY6Pk973lP3vCGNwxlIJ02I3DaaaflyCOPrHZ2R5Itm+ldLwRmTMAL9xmjHsmBLk/yvMrMitMurhzJmZoUAQIECBCYnoD7ren5zfjV7rdmnNyABAgQINBuAc9/2r2+qiPQt4DARd9UGhIgQIAAAQIECBAgQIAAAQIECBAgQIDAiAkckuQDE3PabLPNctttt2WjjTYasWmaTlXgvvvuy6Me9ajceeed1R+/Osm5pAiMkYAX7mO0WEOY6heT7F7ptzjt4stDGEeXBAgQIEBgNgXcb82m/gaO7X5rA+FcRoAAAQIEJhfw/MfOIEBgrYDAhY1AgAABAgQIECBAgAABAgQIECBAgAABAuMq8BtfeP3rv/7rnHzyyeNaS6fmfdRRR+Vv/uZvqjUXf1v88zuFoNhxF/DCfdxXcHrz/0Ltv1nFaRdXTK9LVxMgQIAAgZETcL81ckvS34Tcb/XnpBUBAgQIEOhDwPOfPpA0IdAFAYGLLqyyGgkQIECAAAECBAgQIECAAAECBAgQINA+gack+W61rOuuuy4LFixoX6UtrGjFihV58pOfXK9shyTXtrBcJbVTwAv3dq5rv1X9vyQvqDQuTrv4Ur8Xa0eAAAECBMZAwP3WGCzSVFN0vzXGi2fqBAgQIDBqAp7/jNqKmA+BWRIQuJgleMMSIECAAAECBAgQIECAAAECBAgQIECAwLQE3pFkyUQPe+yxRy699NJpdTjbF99777254oorcvHFF+cb3/hGvvKVr6yd0lZbbZUdd9wxe+21V/7sz/4sW2655WxPtZHx99xzz1x22WXVvpYmeXsjneuEwPAFvHAfvvEoj/D5XsDiDysTLE7oKU7q8SFAgAABAm0RGKv7rfvvvz/HH398li4tbil+/Vm8eHFOPfXUzJ07d1rrMuz+pzW5KS52vzUMVX0SIECAQAcFPP/p4KIrmcBkAgIX9gUBAgQIECBAgAABAgQIECBAgAABAgQIjKPA8iS/OiLhAx/4QA455JBxrCP33HNPli1bltNOOy2rVq1aZw2bb755jj322CxatCgbb7zxWNY7Melzzz03r371q6s1XJdk4VgXZfJdEvDCvUur/du1fi7JCys/Lk67+GK3SVRPgAABAi0TGKv7reXLl2e//fZLcbJD9dNU4GLY/Q9j77jfGoaqPgkQIECggwKe/3Rw0ZVMYDIBgQv7ggABAgQIECBAgAABAgQIECBAgAABAgTGTeBpSb5ZnfRPf/rTzJs3b9zqWBuweOMb35hPf/rTA839oIMOyimn/H/27j3OsqK8F/dXAxoPzHDwBA2KiPojyk2MOSqgRhMBoyYgCQoRQfACM6AoQY0CowkzoEENinINglxUVHIBNQJKjsajop5ERRA5iYqIGiVKmMEYgcCPmtieRc+te63e3XtXPeuvvXtW1ar3edcHPlXVb9fbssUWW8yq3TjdvHLlymy22WbTh/TrSb48TuM0FgLrELDh3varUY7n2b1DUE67+F9tk4ieAAECBCoSmKj51s9+9rMce+yxq+dH06+5KLgYdf+jem/Mt0Ylq18CBAgQaEzA+k9jCRcugXUJKLjwbhAgQIAAAQIECBAgQIAAAQIECBAgQIDApAkck+SEqUHvtddeueSSSyYthlx//fWrT3j4zGc+02vshx9+eE466aSJPuli7733zqWXXtqN/9gkJ/YC0YjA/ArYcJ9f73F72hVJ9ugMqpx28XfjNkjjIUCAAAECPQUmZr5199135/3vf3+WLFmSVatWrRHu0IKLUfffMz8zbma+NWMqNxIgQIAAgXUJWP/xbhAgsFpAwYUXgQABAgQIECBAgAABAgQIECBAgAABAgQmTeCT9/wl8adNDfrMM8/MoYceOlEx/OAHP0j55Z+hhSIXXnhhDjjggImKvTvYs846a7VD5/pUkqdPbEAG3pKADfeWsr1mrJcn2bPz43LaxZVtk4ieAAECBCoSmIj5VimGuOyyy7J06dLVJweu7RpScDHq/ufjfTHfmg9lzyBAgACBygWs/1SeYOERmKmAgouZSrmPAAECBAgQIECAAAECBAgQIECAAAECBMZBYNMk9/rTpd/61reyzTbbjMPYZjSGO++8M29+85uzbNmyGd2/vpt23333nH/++dlyyy0H97UQHdxwww15xCMeMf3Ri5LcthDj8UwCsxCw4T4LrApvvSzJMztxldMuPlFhnEIiQIAAgfYEJmK+ddddd+Wiiy7KK17xivz4xz9eZ5b6FlyMuv/5eq3Mt+ZL2nMIECBAoGIB6z8VJ1doBGYjoOBiNlruJUCAAAECBAgQIECAAAECBAgQIECAAIGFFnhWkr+dGsQOO+yQa665ZqHHNKvnX3311dl///1z3XXXrbXdQQcdlOOOOy6PetSjUn7R50tf+tLq71dcccVa7y8/32OP8ru+k3ntuOOOufbaa7uDf3aSj01mNEbdkIAN94aSvZZQy3+jfqfz83LaxcfbJhE9AQIECFQiMPbzrVWrVq0uYH/nO9+Z8nl9V5+Ci1H3P9/vifnWfIt7HgECBAhUJmD9p7KECodAXwEFF33ltCNAgAABAgQIECBAgAABAgQIECBAgACBhRBYnuS4qQcvWbIkp59++kKMo9cz77777pxwwgnrPN3i8MMPz0knnZRNNtnkXv2Xv0z6whe+MJ/5zGfWeO7rX//6LF++PL/0S7/Ua0wL3Wjp0qU544wzusNYkWT48R8LHZjn1y5gw732DK8/vlL4V34hdeoqp12svSqubSfREyBAgMDkCYztfKsUo//d3/1djjnmmHzxi1+ckexsCi5G3f+MBjyCm8y3RoCqSwIECBBoScD6T0vZFiuB9QgouPB6ECBAgAABAgQIECBAgAABAgQIECBAgMAkCVyWpPxi6+rr/PPPz4EHHjgx4//+97+fcoLFJz7xiTXG/Fu/9Vu54IIL8tCHPnSNfyuFGieffHKOPvroNf5t3333zdlnn53NNttsYhy6Ay0xF5POdfm0vxw/kXEZdPUCNtyrT/F6A/xoknIaz9RVTrso/+1yESBAgACBSRcYu/lWKYT48pe/nLe+9a15//vfPyvfmRRcjLr/WQ14BDebb40AVZcECBAg0JKA9Z+Wsi1WAusRUHDh9SBAgAABAgQIECBAgAABAgQIECBAgACBSRL4YZItpgZ83XXX5TGPeczEjL+cUPGsZz0rq1atWmPMb3vb23LUUUflPvdZ+9L93//93+dVr3pVtthii+y8887Zcssts+OOO+aBD3zg6u8bbbTRxDh0B/r1r3892223XfdHNyd50EQGY9AtCdhwbynba8b6kSTP6fy4nHZRfkHVRYAAAQIEJl1g7OZbZQ71lKc8pZfrTAouRt1/r4HPYSPzrTnE1BUBAgQItChg/afFrIuZwFoEFFx4LQgQIECAAAECBAgQIECAAAECBAgQIEBgUgS2SvKdqcFuuummay1cGOdgzjzzzCxZsmSNIS5atCgf+9jH8uQnP3mchz+ysZX4b7vttm7/D0ty08geqGMCwwVsuA83nOQePpzkdzsBlNMuPjbJARk7AQIECBBIMpbzrfUVRJR5xIoVK/KlL30p73nPe9ZI4tCCi7nofxzeLPOtcciCMRAgQIDAhApY/5nQxBk2gbkWUHAx16L6I0CAAAECBAgQIECAAAECBAgQIECAAIFRCeyR5IqpznfZZZd87nOfG9Wz5rzf22+/Pa973ety8sknr9H3brvtlve97315+MMfPufPnYQOd91111x11VXdoe6Z5OOTMHZjbFbAhnuzqV8d+KVJfq9DUE67+Nu2SURPgAABAhUIjOV8a10FF+WUv3JKYJkXHn300SnF7dOvIQUXc9X/OLwX5lvjkAVjIECAAIEJFbD+M6GJM2wCcy2g4GKuRfVHgAABAgQIECBAgAABAgQIECBAgAABAqMSODzJqVOdH3zwwTn33HNH9aw573fVqlU54ogjcsEFF6zR97777puzzz47m2222Zw/dxI6POSQQ6b/Rdojkpw2CWM3xmYFbLg3m/rVgV+SZK8OQTnt4qNtk4ieAAECBCoQGMv51toKLg4//PD8yZ/8SbbYYov89Kc/zVFHHTWnBRdz2f84vBfmW+OQBWMgQIAAgQkVsP4zoYkzbAJzLaDgYq5F9UeAAAECBAgQIECAAAECBAgQIECAAAECoxJ4S5JXT3W+fPnyHHfccaN61pz3+6Mf/SgHHHBALr/88jX6nvrLq/e///3z+c9/PhdddNHq+66//vosWrQoT3ziE7Pnnntm7733zq/92q/lPvepa3l/xYoVWbZsWdflrUleM+dJ0CGBuROw4T53lpPY098k2bsz8HLaxUcmMRBjJkCAAAECHYGxnG91Cy722WefHHPMMXn84x+f+973vquHPpcFF6PofxzeMPOtcciCMRAgQIDAhApY/5nQxBk2gbkWqGtHZq519EeAAAECBAgQIECAAAECBAgQIECAAAEC4yRwUZL9pgZ0/vnn58ADDxyn8a13LP/8z/+c/fffP//wD/+wxn3HH398Xvayl+XYY4/NOeecs95+DjrooJRfmHnYwx42MbFvaKDl1I8SV+f6QJL9N9TOvxNYQAEb7guIPwaP/uskz+2Mo5x28eExGJchECBAgACBIQJjOd+66qqrVhekv/SlL83222//i0KLqUCHFlyMuv8hCZmrtuZbcyWpHwIECBBoUMD6T4NJFzKBtQkouPBeECBAgAABAgQIECBAgAABAgQIECBAgMCkCHwyydOmBvuJT3wiz3jGMyZl7KtPq9hvv/3yla98ZY0xH3zwwbnllltyySWXzCienXfeOaeffnp23XXXGd0/7jddeeWV2X333bvD/FSSp4/7uI2vaQEb7k2nP3+VZJ8OQTnt4tK2SURPgAABAhUITOR8a2jBxYbyNur+N/T8ufh38625UNQHAQIECDQqYP2n0cQLm8B0AQUX3gkCBAgQIECAAAECBAgQIECAAAECBAgQmBSBa5NsPzXYq6++OjvttNOkjH29BRd9gnj0ox+ds846K7/5m7/Zp/lYtfnqV7+axz72sd0xfS3JDmM1SIMhcG8BG+5tvxEXJ/mDDkE57WJmFXNtu4meAAECBMZbYCLnW6MuiBh1//PxSphvzYeyZxAgQIBApQLWfypNrLAIzFZAwcVsxdxPgAABAgQIECBAgAABAgQIECBAgAABAgsl8L0kW049/KabbspDH/rQhRrLrJ+7vhMuZt3ZzxvsvffeOfPMM/PgBz+4bxdj0e673/1uttpqq+5Yvp/kIWMxOIMgsHYBG+5tvxkfSrJvh6CcdvE3bZOIngABAgQqEJjI+daoCyJG3f98vDfmW/Oh7BkECBAgUKmA9Z9KEyssArMVUHAxWzH3EyBAgAABAgQIECBAgAABAgQIECBAgMBCCaxMsmjq4bfeemsWL168UGOZ9XNHUXBRBvH2t789Rx55ZO5zn8ld8l+5cmU222yzrumqJJOT3Fm/DRpUIGDDvYIkDgjhg0me12n/+0n+ekB/mhIgQIAAgXEQmMj51qgLIkbd/3wk3nxrPpQ9gwABAgQqFbD+U2lihUVgtgKTu/sy20jdT4AAAQIECBAgQIAAAQIECBAgQIAAAQKTLnB7ko2ngrj99tuz8ca/+Dr2sc2k4GLnnXfO8uXL89u//dvZZJNNUmK86qqrcsIJJ+SKK65Ya4y77757zj///Gy55S8O/xh7i+kDvOOOO3K/+92v++M7ktzrBxMXlAHXLmDDvfYMrz++DyR5fueWP0jyV22TiJ4AAQIEKhCYyPnWqAsiRt3/fLw35lvzoewZBAgQIFCpgPWfShMrLAKzFVBwMVsx9xMgQIAAAQIECBAgQIAAAQIECBAgQIDAQgncleQX69p33XXXRJ3qsKGCiyc96Uk599xzs912263h+4Mf/CCHHXZYLrnkkjX+bdGiRfnYxz6WJz/5yQuVl8HPvfvuu3Pf+96320/ZzLzXDwY/RAcE5lbAhvvcek5abxcl2a8z6H2T/OWkBWG8BAgQIEBgmsBEzrdGXRAx6v7n4y0035oPZc8gQIAAgUoFrP9UmlhhEZitgIKL2Yq5nwABAgQIECBAgAABAgQIECBAgAABAgQWSmAifwFoCut73/teDjjggHzyk59cq9/ZZ5+dl7zkJeu0vfLKK9HUQggAACAASURBVLPPPvtk1apVa9xzxhlnrC7ImNTLLwBNauaaHrcN96bTn/cn2b9D8LwkF7dNInoCBAgQqEBgIudboy6IGHX/8/HemG/Nh7JnECBAgEClAtZ/Kk2ssAjMVkDBxWzF3E+AAAECBAgQIECAAAECBAgQIECAAAECCyVwe5KNpx5+++23Z+ONf/F1ocY04+fecsstOfDAA/PRj350jTbbbrttLr744jz2sY9dZ3/rK9g4/vjjs2zZshmPZdxuvOOOO3K/+92vO6w7ktzrB+M2ZuNpXsCGe9uvwPuS/GGH4PlJPtQ2iegJECBAoAKBiZxvjbogYtT9z8d7Y741H8qeQYAAAQKVClj/qTSxwiIwWwEFF7MVcz8BAgQIECBAgAABAgQIECBAgAABAgQILJTAyiSLph5+6623ZvHixQs1llk/d32/qLPzzjvnAx/4QB796Eevs98f/ehHq0/IuPzyy9e4p5xucfLJJ+cBD3jArMc1Dg1WrlyZzTbbrDuUcozH5CR3HBCNYb4FbLjPt/h4Pe+9SV7QGdJ+ST44XkM0GgIECBAgMGuBiZxvjbogYtT9zzpLPRqYb/VA04QAAQIECPyXgPUfbwIBAqsFFFx4EQgQIECAAAECBAgQIECAAAECBAgQIEBgUgS+l2TLqcHedNNNeehDHzopY189zje96U055phj1hjz0IKLo446Km9+85unnxIxMTbf/e53s9VWW3XH+/0kD5mYAAy0RQEb7i1m/f/FfGGSAzoE+yf5QNskoidAgACBCgQmcr416oKIUfc/H++N+dZ8KHsGAQIECFQqYP2n0sQKi8BsBRRczFbM/QQIECBAgAABAgQIECBAgAABAgQIECCwUALX3vMXxLefevjVV1+dnXbaaaHG0uu5l156afbee++1tr3iiiuyxx57rLPfm2++OS94wQvyiU98Yo17jj/++CxbtqzXmMah0Ve/+tU89rGP7Q7la0l2GIexGQOBdQjYcG/71bggyQs7BH+Y5KK2SURPgAABAhUITOR8a9QFEaPufz7eG/Ot+VD2DAIECBCoVMD6T6WJFRaB2QoouJitmPsJECBAgAABAgQIECBAgAABAgQIECBAYKEEPpnkaVMPL4UHz3jGMxZqLL2ee/3112e//fbLV77ylTXaH3300TnhhBNy//vff619f+ELX8hzn/vcfP/75fCHe1/nnXdeDjrooF5jGodGV155ZXbffffuUD6V5OnjMDZjILAOARvubb8a5yc5sEPwgiTvb5tE9AQIECBQgcBEzrdGXRAx6v7n470x35oPZc8gQIAAgUoFrP9UmlhhEZitgIKL2Yq5nwABAgQIECBAgAABAgQIECBAgAABAgQWSqD89fD9ph5+/vnn58ADu7/vulDDmvlzf/azn+W1r31tTjnllDUaLVq0KKeddtrqUyzue9/73uvff/KTn6xuV/59+rXlllvmwx/+cH7jN35j5gMZszsvuOCC6QUjH0iy/5gN03AIdAVsuLf9PpyXpFvldkCS97VNInoCBAgQqEBgIudboy6IGHX/8/HemG/Nh7JnECBAgEClAtZ/Kk2ssAjMVkDBxWzF3E+AAAECBAgQIECAAAECBAgQIECAAAECCyXwliSvnnr48uXLc9xxxy3UWHo/t/x10X322SerVq1ao49SdHHYYYdl6dKl2WabbXLXXXflm9/85uqTL0qBydqu0te73/3ubL755r3HtNANV6xYkWXLlnWH8dYkr1nocXk+gfUI2HBv+/V4T5IXdQhemOS9bZOIngABAgQqEJjI+daoCyJG3f98vDfmW/Oh7BkECBAgUKmA9Z9KEyssArMVUHAxWzH3EyBAgAABAgQIECBAgAABAgQIECBAgMBCCRye5NSphx988ME599xzF2osvZ+7cuXKvOIVr1hnAcVsO77wwgtzwAHlj6tP7nXIIYfkPe8pv7/8i+uIJGse5zG5IRp5fQI23OvL6WwiKv/zObjToBy3dOFsOnAvAQIECBAYQ4GJnG+NuiBi1P3Px3tgvjUfyp5BgAABApUKWP+pNLHCIjBbAQUXsxVzPwECBAgQIECAAAECBAgQIECAAAECBAgslMAeSa6Yevguu+ySz33ucws1lkHPvfrqq7P//vvnuuuuG9TPy172spx88snZZJNNBvWz0I133XXXXHXVVd1h7Jnk4ws9Ls8nsB4BG+5tvx7nJDmkQ3BQkgvaJhE9AQIECFQgMJHzrVEXRIy6//l4b8y35kPZMwgQIECgUgHrP5UmVlgEZiug4GK2Yu4nQIAAAQIECBAgQIAAAQIECBAgQIAAgYUS2CrJd6Yevummm2bVqlULNZZBz7377rtz2WWXZenSpfn2t7/dq68999wz73rXu7Ltttv2aj9OjRYtWpTbbrutO6SHJblpnMZoLASmCdhwb/uVeHeSF3cIXpTk/LZJRE+AAAECFQhM5Hxr1AURo+5/Pt4b8635UPYMAgQIEKhUwPpPpYkVFoHZCii4mK2Y+wkQIECAAAECBAgQIECAAAECBAgQIEBgIQV+mGSLqQGUEyIe85jHLOR4ej+7FF1cfvnledWrXpXrr79+Vv3ss88+q0+2ePjDHz6rduN489e//vVst9123aHdnORB4zhWYyLQEbDh3vbrcPY9BYAv6RAcnOS8tklET4AAAQKVCEzcfGvUBRGj7n/U74351qiF9U+AAAEClQtY/6k8wcIjMFMBBRczlXIfAQIECBAgQIAAAQIECBAgQIAAAQIECIyDwGVJnjk1kPPPPz8HHnjgOIyr9xi+853v5I1vfGMuvvjiDZ7YUQosXvnKV+bQQw/NJpts0vuZ49TwggsuyEEHHdQd0uVJfmecxmgsBNYiYMO97dfiL+45heelHYJy2sW5bZOIngABAgQqEZi4+daoCyJG3f+o3xvzrVEL658AAQIEKhew/lN5goVHYKYCCi5mKuU+AgQIECBAgAABAgQIECBAgAABAgQIEBgHgeVJjpsayJIlS3L66aePw7gGjaGcdnHTTTflIx/5SC677LJ85Stfybe//e3Vfe6yyy55/OMfn2c/+9l56lOfmsWLFw961rg1Xrp0ac4444zusFYkWTZu4zQeAtMEbLi3/UqcleRlHYJy2sU5bZOIngABAgQqEZi4+daoCyJG3f+o3xvzrVEL658AAQIEKhew/lN5goVHYKYCCi5mKuU+AgQIECBAgAABAgQIECBAgAABAgQIEBgHgWcl+dupgeywww655pprxmFcxtBTYMcdd8y1117bbf3sJB/r2Z1mBOZLwIb7fEmP53POTHJoZ2jltIt3j+dQjYoAAQIECMxKwHxrVlzjf7P51vjnyAgJECBAYKwFrP+MdXoMjsD8CSi4mD9rTyJAgAABAgQIECBAgAABAgQIECBAgACB4QKbJlnV7eZb3/pWttlmm+E962HeBW644YY84hGPmP7cRUlum/fBeCCB2QnYcJ+dV213l2N5DusEVU67OLu2IMVDgAABAk0KmG9VlHbzrYqSKRQCBAgQWCgB6z8LJe+5BMZMQMHFmCXEcAgQIECAAAECBAgQIECAAAECBAgQIEBggwKfTPK0qbvOPPPMHHpo9w+Nb7C9G8ZE4Kyzzsphh3V/ZzmfSvL0MRmeYRBYn4AN97bfj9OTLOkQlP8J/UXbJKInQIAAgYoEzLcqSab5ViWJFAYBAgQILKSA9Z+F1PdsAmMkoOBijJJhKAQIECBAgAABAgQIECBAgAABAgQIECAwI4Fjkpwwdedee+2VSy65ZEYN3TReAnvvvXcuvfTS7qCOTXLieI3SaAisVcCGe9svxmlJlnYISuXYWW2TiJ4AAQIEKhIw36okmeZblSRSGAQIECCwkALWfxZS37MJjJGAgosxSoahECBAgAABAgQIECBAgAABAgQIECBAgMCMBB6X5EvdO2+99dYsXrx4Ro3dNB4CK1euzGabbTZ9ML+e5MvjMUKjILBeARvubb8gpyY5vENQTrs4s20S0RMgQIBARQLmWxUk03yrgiQKgQABAgTGQcD6zzhkwRgIjIGAgosxSIIhECBAgAABAgQIECBAgAABAgQIECBAgMCsBa5Nsv1Uq3e/+9158YtfPOtONFg4gXPOOScveclLugP4WpIdFm5EnkxgVgI23GfFVd3N70pyRCeqctrFGdVFKSACBAgQaFnAfGvCs2++NeEJNHwCBAgQGBcB6z/jkgnjILDAAgouFjgBHk+AAAECBAgQIECAAAECBAgQIECAAAECvQSOT7JsquUee+yRK664oldHGi2MwJ577pmPf/zj3YcvT/KGhRmNpxKYtYAN91mTVdXgnUle3omonHZxelURCoYAAQIEWhcw35rwN8B8a8ITaPgECBAgMC4C1n/GJRPGQWCBBRRcLHACPJ4AAQIECBAgQIAAAQIECBAgQIAAAQIEegnsmOSr3ZZf+9rXst122/XqTKP5Fbjuuuuy/fa/OKBk6uE7JblmfkfiaQR6C9hw701XRcNTkryiE0k57eK0KiITBAECBAgQ+C8B860JfhPMtyY4eYZOgAABAuMmYP1n3DJiPAQWSEDBxQLBeywBAgQIECBAgAABAgQIECBAgAABAgQIDBb4ZJKnTfXymte8JieddNLgTnUweoHXvva1ectb3tJ90KeSPH30T/YEAnMmYMN9zignsqN3JDmyM/Jy2sWpExmJQRMgQIAAgXULmG9N6NthvjWhiTNsAgQIEBhHAes/45gVYyKwAAIKLhYA3SMJECBAgAABAgQIECBAgAABAgQIECBAYE4EXpzk3VM9bb755vnBD36QjTfeeE4618loBO644448+MEPzi233NJ9wEuSnDOaJ+qVwEgEbLiPhHViOn17kld2RltOu3jXxIzeQAkQIECAwMwEzLdm5jRWd5lvjVU6DIYAAQIEJl/A+s/k51AEBOZEQMHFnDDqhAABAgQIECBAgAABAgQIECBAgAABAgQWSOCH9/xV8S2mnv32t789r3xl93dgF2hUHrtOgXe84x151ate1f33m5M8CBmBCROw4T5hCZvj4Z6cpPsfsnLaxTvn+Bm6I0CAAAEC4yBgvjUOWZjFGMy3ZoHlVgIECBAgsGEB6z8bNnIHgSYEFFw0kWZBEiBAgAABAgQIECBAgAABAgQIECBAoFqB45Msm4rukY98ZL7xjW9UG2wNgT3qUY/KN7/5zW4oy5O8oYbYxNCUgA33ptK9RrB/nuSozk9Lpd8pbZOIngABAgQqFTDfmrDEmm9NWMIMlwABAgTGXcD6z7hnyPgIzJOAgot5gvYYAgQIECBAgAABAgQIECBAgAABAgQIEBiJwK8m+V6SX6x3v+td78oRRxwxkofpdJjAqaeempe//OXdTsqm5UOS/MuwnrUmMO8CNtznnXysHvi2JH/UGVE57eIdYzVCgyFAgAABAnMjYL41N47z0ov51rwwewgBAgQItCVg/aetfIuWwDoFFFx4OQgQIECAAAECBAgQIECAAAECBAgQIEBg0gVOTlJ+2XX1tfXWW+eGG27Ife5jCXycEnv33Xdnm222yY033tgd1tun/ZX4cRqysRBYn4AN97bfj7cmObpDUE67KP89cxEgQIAAgRoFzLcmIKvmWxOQJEMkQIAAgUkUsP4ziVkzZgIjELDbNAJUXRIgQIAAAQIECBAgQIAAAQIECBAgQIDAvApslaT8Fv8v1ryXL1+e4447bl4H4WHrF1ixYkWWLVvWvalsWG6d5CZ2BCZQwIb7BCZtDof8liSv7vRXTrsov4zqIkCAAAECNQqYb01AVs23JiBJhkiAAAECkyhg/WcSs2bMBEYgoOBiBKi6JECAAAECBAgQIECAAAECBAgQIECAAIF5FzgxyeunnrrRRhvln/7pn1afqOBaeIFy4si2226bO++8szuYN3dztvCjNAICsxKw4T4rrupuPinJazpRldMu/ry6KAVEgAABAgT+n4D51hi/DeZbY5wcQyNAgACBSRew/jPpGTR+AnMkoOBijiB1Q4AAAQIECBAgQIAAAQIECBAgQIAAAQILKrBpkm8m2WJqFAcccEAuvPDCBR2Uh/+XwAtf+MK8973v7XLcnOSR9/yF+NsYEZhQARvuE5q4ORr2nyV5baevctrF2+aob90QIECAAIFxFDDfGses/HxM5ltjnBxDI0CAAIFJF7D+M+kZNH4CcySg4GKOIHVDgAABAgQIECBAgAABAgQIECBAgAABAgsucPg9BRendkfxwQ9+MM973vMWfGAtD+BDH/pQnv/8508nOCLJaS27iH3iBWy4T3wKBwVQTuj5404P5bSLtw7qUWMCBAgQIDD+AuZbY5gj860xTIohESBAgEBNAtZ/asqmWAgMEFBwMQBPUwIECBAgQIAAAQIECBAgQIAAAQIECBAYO4FPJnna1Ki23nrrfPWrX83ixYvHbqAtDGjlypXZaaedcuONN3bD/VSSp7cQvxirFrDhXnV6Nxjcm5K8rnNXOe3iLRts5QYCBAgQIDD5AuZbY5RD860xSoahECBAgECtAtZ/as2suAjMUkDBxSzB3E6AAAECBAgQIECAAAECBAgQIECAAAECYy2wS5LPdUf4ohe9KO95z3vGetC1Du7ggw/OeeedNz28XZNcVWvM4mpGwIZ7M6lea6AnJnl951/KaRcntU0iegIECBBoRMB8a4wSbb41RskwFAIECBCoVcD6T62ZFReBWQoouJglmNsJECBAgAABAgQIECBAgAABAgQIECBAYOwFjk+yrDvKM888M4ceeujYD7ymAZ511lk57LDDpoe0PMkbaopTLM0K2HBvNvWrAz8hyTEdgnLaxZ+1TSJ6AgQIEGhIwHxrDJJtvjUGSTAEAgQIEGhBwPpPC1kWI4EZCCi4mAGSWwgQIECAAAECBAgQIECAAAECBAgQIEBg4gT+d5Ind0f9+c9/Pk984hMnLpBJHPAXvvCFPOlJT5o+9M8kecokxmPMBNYiYMO97ddiRZJjOwTltIs3t00iegIECBBoTMB8awETbr61gPgeTYAAAQKtCVj/aS3j4iWwDgEFF14NAgQIECBAgAABAgQIECBAgAABAgQIEKhR4HFJ/jHJL9bBd9hhh3z2s5/N4sWLa4x3bGJauXJldtttt1x77bXdMZXNyccn+fLYDNRACAwTsOE+zG/SW5fTeo7rBFFOu3jTpAdl/AQIECBAYBYC5luzwJrLW8235lJTXwQIECBAYIMC1n82SOQGAm0IKLhoI8+iJECAAAECBAgQIECAAAECBAgQIECAQIsChyY5sxv4XnvtlUsuuaRFi3mLee+9986ll146/XmHJTlr3gbhQQRGL2DDffTG4/yE45Ms6wywnHZx4jgP2NgIECBAgMAIBMy3RoC6oS7NtzYk5N8JECBAgMCcClj/mVNOnRGYXAEFF5ObOyMnQIAAAQIECBAgQIAAAQIECBAgQIAAgQ0LvDPJy7u3LVmyJKeffvqGW7pj1gJLly7NGWecMb3du5K8YtadaUBgvAVsuI93fkY9uj9N8obOQ8ppFyeM+qH6J0CAAAECYyhgvjWPSTHfmkdsjyJAgAABAv8lYP3Hm0CAwGoBBRdeBAIECBAgQIAAAQIECBAgQIAAAQIECBCoXeCyJM/sBnnMMcfkhBP8buxcJv7YY4/NiSeu8QfeL0/yO3P5HH0RGBMBG+5jkogFGsaf3PNLF2/sPLucdrFigcbisQQIECBAYKEFzLfmIQPmW/OA7BEECBAgQGBNAes/3goCBFYLKLjwIhAgQIAAAQIECBAgQIAAAQIECBAgQIBA7QK/kuRTSbbvBrp8+fIcd1z5o+SuoQIrVqzIsmXl943vdX0tydPuOWHkX4f2rz2BMRSw4T6GSZnHIZVii1J0MXWV0y6Wz+PzPYoAAQIECIyTgPnWiLNhvjViYN0TIECAAIF1C1j/8XYQILBaQMGFF4EAAQIECBAgQIAAAQIECBAgQIAAAQIEWhDYMcmVSR7UDVbRxfDUr+OXf36Y5BlJrhn+BD0QGEsBG+5jmZZ5G1QpsPjTztNKAcbx8/Z0DyJAgAABAuMnYL41opyYb40IVrcECBAgQGBmAtZ/ZubkLgLVCyi4qD7FAiRAgAABAgQIECBAgAABAgQIECBAgACBnws8NcnlSR7QFTnmmGNywgknQOohcOyxx+bEE0+c3vKnSZ55T8HFp3t0qQmBSRGw4T4pmRrNOMuRPt0Ci3LaRbcAYzRP1SsBAgQIEBhvAfOtOc6P+dYcg+qOAAECBAjMXsD6z+zNtCBQpYCCiyrTKigCBAgQIECAAAECBAgQIECAAAECBAgQWIfAHkk+mmTj7r8vWbIkp59+OrRZCCxdujRnnHHG9BZ3JHlOko/Poiu3EphEARvuk5i1uRvzcUmWd7orxRal6MJFgAABAgRaFzDfmqM3wHxrjiB1Q4AAAQIEhglY/xnmpzWBagQUXFSTSoEQIECAAAECBAgQIECAAAECBAgQIECAwAwFyi8BXTL9pIu99torF1xwQRYvXjzDbtq8beXKlTnwwANz6aWXTgcoJ1vsrdiizfeiwahtuDeY9E7IxyZZ0fleTrt4Y9skoidAgAABAr8QMN8a8DKYbw3A05QAAQIECMy9gPWfuTfVI4GJFFBwMZFpM2gCBAgQIECAAAECBAgQIECAAAECBAgQGCjw1CQXJ3lQt58ddtgh55xzTp74xCcO7L7O5l/4whfy4he/ONdee+30AH+YZN8kn64zclERWEPAhnvbL8Ux95yUdEKHoJx28Ya2SURPgAABAgTuJWC+1eOFMN/qgaYJAQIECBAYrYD1n9H66p3AxAgouJiYVBkoAQIECBAgQIAAAQIECBAgQIAAAQIECMyxwI5JPpBk++n9nnnmmTn00EPn+HGT3d1ZZ52Vww47bG1BfC3JfvcUXFwz2REaPYFZCdhwnxVXdTe/PsmJnajKaRfLqotSQAQIECBAYJiA+dYs/My3ZoHlVgIECBAgMH8C1n/mz9qTCIy1gIKLsU6PwREgQIAAAQIECBAgQIAAAQIECBAgQIDAiAV+JcmFSZ45/TkvetGLcsopp2Tx4sUjHsJ4d79y5coceeSROe+889Y20MuTvDDJv453FEZHYM4FbLjPOelEdfi6JG/qjLicdnHcREVgsAQIECBAYH4EzLc24Gy+NT8voqcQIECAAIGeAtZ/esJpRqA2AQUXtWVUPAQIECBAgAABAgQIECBAgAABAgQIECDQR+Cd9xQNvHx6w6233jpvfetb87znPa9PnxPf5kMf+lBe/epX58Ybb1xbLO9K8oqJD1IABPoJ2HDv51ZLqz9O8uZOMOW0i2NrCU4cBAgQIEBgBALmW2tBNd8awZumSwIECBAgMLcC1n/m1lNvBCZWQMHFxKbOwAkQIECAAAECBAgQIECAAAECBAgQIEBgjgUOTXJGkjXWzg844ICsWLEi22yzzRw/cjy7u+GGG3Lcccflve9979oGWDYalyQ5azxHb1QE5kXAhvu8MI/tQ16T5KTO6ErxxevHdrQGRoAAAQIExkPAfOvneTDfGo8X0igIECBAgMAMBKz/zADJLQRaEFBw0UKWxUiAAAECBAgQIECAAAECBAgQIECAAAECMxV4XJJycsOTpzfYaKON8sY3vjHHHnts7nOfOpfX77777pxwwgn50z/909x5551rM/vMz08C+fJMQd1HoFIBG+6VJnaGYb06yVs69/5ZktfNsK3bCBAgQIBAywLmW+ZbLb//YidAgACByROw/jN5OTNiAiMRqHNHaCRUOiVAgAABAgQIECBAgAABAgQIECBAgACBhgSOT7JsbfFuvfXWee1rX5sjjjiiKo5TTz01J510Um688cZ1xbU8yRuqClowBPoL2HDvb1dDy6OTvLUTSDnt4o9rCEwMBAgQIEBgngTMt9aENt+ap5fPYwgQIECAwCwErP/MAsutBGoWUHBRc3bFRoAAAQIECBAgQIAAAQIECBAgQIAAAQJDBHZJ8uYkT1tbJ4985CNz5JFH5vDDD8/GG2885DkL1vaOO+7IaaedllNOOSXf/OY31zWOT/38L7dftWAD9WAC4ydgw338cjKfI/qjJG/rPLCcdvHa+RyAZxEgQIAAgQoEzLf+K4nmWxW8zEIgQIAAgWoFrP9Um1qBEZidgIKL2Xm5mwABAgQIECBAgAABAgQIECBAgAABAgTaEzj8npD/JMkWawt98803z0tf+tIccsgh2W677SZC57rrrsu5556bs88+O7fccsu6xnzzz+M+bSKCMkgC8ytgw31+vcftaUcl+fPOoMppF68Zt0EaDwECBAgQmBAB860JSZRhEiBAgACBBgWs/zSYdCETWJuAggvvBQECBAgQIECAAAECBAgQIECAAAECBAgQ2LDApkmOTfLHSda5tr7HHntk//33z7777pvFixdvuNd5vGPlypW5+OKLc9FFF+XjH//4+p5cNhLLyR4nJrltHofoUQQmScCG+yRla+7H+qokJ3e6LaddvHruH6NHAgQIECDQjID5VjOpFigBAgQIEJgoAes/E5UugyUwOgEFF6Oz1TMBAgQIECBAgAABAgQIECBAgAABAgQI1CewVZKjk7xyfYUXJey99torz3nOc7Lnnntmm222WRCJG264IVdccUU++tGP5tJLL93QGMoG4juSlF8cvmlDN/t3Ao0L2HBv+wUo/w94e4egnHZR/t/gIkCAAAECBIYJmG8N89OaAAECBAgQmFsB6z9z66k3AhMroOBiYlNn4AQIECBAgAABAgQIECBAgAABAgQIECCwgAK/muTwJEuSbLGhceywww556lOfmt122y1PeMIT8pjHPGZDTXr9+9e//vV88YtfzGc/+9l8+tOfzrXXXjuTfm5OckaS0+6J519m0sA9BAjEhnvbL8GRPy9Qm1Iop138UdskoidAolVzMAAAIABJREFUgAABAnMqYL41p5w6I0CAAAECBHoKWP/pCacZgdoEFFzUllHxECBAgAABAgQIECBAgAABAgQIECBAgMB8C7w4yUFJnjbTB2+66abZcccdVxdePOpRj8rDH/7wPOQhD8mDHvSgPPCBD8yiRYvygAc8IBtttNHqLu+888789Kc/zapVq/LjH/84P/zhD/O9730v3/72t/ONb3wjpdDimmuuyW233TbTIZT7PpXk/CTnzKaRewkQWC1gw73tF+EVSU7pEJTTLo5qm0T0BAgQIEBgZALmWyOj1TEBAgQIECCwAQHrP14RAgRWCyi48CIQIECAAAECBAgQIECAAAECBAgQIECAAIG5EdgxyfOT/EGS7eemyznv5WtJ/vKe8X0wyTVz3rsOCbQjYMO9nVyvLdKXJ3ln5x/ekeRVbZOIngABAgQIjFzAfGvkxB5AgAABAgQITBOw/uOVIEBgtYCCCy8CAQIECBAgQIAAAQIECBAgQIAAAQIECBCYe4HHJXl2kj1nc/LF3A9jdY/lJIsrkvxtki+P6Bm6JdCagA331jJ+73iPSPKuzo/KaRevbJtE9AQIECBAYF4FzLfmldvDCBAgQIBAswLWf5pNvcAJ3FtAwYU3ggABAgQIECBAgAABAgQIECBAgAABAgQIjFZg0yRPvafoYbckT0jy+CRbjOiRNyf5xyRfvKfY47NJPp3kthE9S7cEWhaw4d5y9pPD7/nv+KkdgnLaxZFtk4ieAAECBAgsmID51oLRezABAgQIEKhewPpP9SkWIIGZCSi4mJmTuwgQIECAAAECBAgQIECAAAECBAgQIECAwFwKbJVkuyTbJnlEkocl+dWfF2JsnqT80tAvJ9no5w+9M8l//Lx44pYkpbDiX5J8J8m3kvxTkuuS3DSXg9QXAQLrFLDh3vbLsTTJaR2CctrFK9omET0BAgQIEBgrAfOtsUqHwRAgQIAAgYkVsP4zsakzcAJzK6DgYm499UaAAAECBAgQIECAAAECBAgQIECAAAECBAgQIFC/gA33+nO8vgiXJDm9c0M57eLlbZOIngABAgQIECBAgAABAgQIVCdg/ae6lAqIQD8BBRf93LQiQIAAAQIECBAgQIAAAQIECBAgQIAAAQIECBBoV8CGe7u5L5Efds+pRGd0CMppF0e0TSJ6AgQIECBAgAABAgQIECBQnYD1n+pSKiAC/QQUXPRz04oAAQIECBAgQIAAAQIECBAgQIAAAQIECBAgQKBdARvu7ea+RH5okjM7BOW0i8PbJhE9AQIECBAgQIAAAQIECBCoTsD6T3UpFRCBfgIKLvq5aUWAAAECBAgQIECAAAECBAgQIECAAAECBAgQINCugA33dnNfIn9ZkrM6BOW0i6Vtk4ieAAECBAgQIECAAAECBAhUJ2D9p7qUCohAPwEFF/3ctCJAgAABAgQIECBAgAABAgQIECBAgAABAgQIEGhXwIZ7u7kvkb80yV90CMppF0vaJhE9AQIECBAgQIAAAQIECBCoTsD6T3UpFRCBfgIKLvq5aUWAAAECBAgQIECAAAECBAgQIECAAAECBAgQINCugA33dnNfIn9JkrM7BOW0i8PaJhE9AQIECBAgQIAAAQIECBCoTsD6T3UpFRCBfgIKLvq5aUWAAAECBAgQIECAAAECBAgQIECAAAECBAgQINCugA33dnNfIn9xknd3CMppF4e2TSJ6AgQIECBAgAABAgQIECBQnYD1n+pSKiAC/QQUXPRz04oAAQIECBAgQIAAAQIECBAgQIAAAQIECBAgQKBdARvu7ea+RH5IknM6BOW0i5e1TSJ6AgQIECBAgAABAgQIECBQnYD1n+pSKiAC/QQUXPRz04oAAQIECBAgQIAAAQIECBAgQIAAAQIECBAgQKBdARvu7ea+RH5wknM7BOW0i5e2TSJ6AgQIECBAgAABAgQIECBQnYD1n+pSKiAC/QQUXPRz04oAAQIECBAgQIAAAQIECBAgQIAAAQIECBAgQKBdARvu7ea+RP6iJO/pEJTTLl7SNonoCRAgQIAAAQIECBAgQIBAdQLWf6pLqYAI9BNQcNHPTSsCBAgQIECAAAECBAgQIECAAAECBAgQIECAAIF2BWy4t5v7EvlBSc7rEJTTLl7cNonoCRAgQIAAAQIECBAgQIBAdQLWf6pLqYAI9BNQcNHPTSsCBAgQIECAAAECBAgQIECAAAECBAgQIECAAIF2BWy4t5v7EvmBSc7vEJTTLg5pm0T0BAgQIECAAAECBAgQIECgOgHrP9WlVEAE+gkouOjnphUBAgQIECBAgAABAgQIECBAgAABAgQIECBAgEC7Ajbc2819ifyFSS7oEJTTLg5um0T0BAgQIECAAAECBAgQIECgOgHrP9WlVEAE+gkouOjnphUBAgQIECBAgAABAgQIECBAgAABAgQIECBAgEC7Ajbc2819ifyAJBd2CMppFy9qm0T0BAgQIECAAAECBAgQIECgOgHrP9WlVEAE+gkouOjnphUBAgQIECBAgAABAgQIECBAgAABAgQIECBAgEC7Ajbc2819ifwFSd7bISinXRzUNonoCRAgQIAAAQIECBAgQIBAdQLWf6pLqYAI9BNQcNHPTSsCBAgQIECAAAECBAgQIECAAAECBAgQIECAAIF2BWy4t5v7EvkfJnlfh6CcdnFg2ySiJ0CAAAECBAgQIECAAAEC1QlY/6kupQIi0E9AwUU/N60IECBAgAABAgQIECBAgAABAgQIECBAgAABAgTaFbDh3m7uS+T7J3l/h6CcdvHCtklET4AAAQIECBAgQIAAAQIEqhOw/lNdSgVEoJ+Agot+bloRIECAAAECBAgQIECAAAECBAgQIECAAAECBAi0K2DDvd3cl8j3S3JRh6CcdnFA2ySiJ0CAAAECBAgQIECAAAEC1QlY/6kupQIi0E9AwUU/N60IECBAgAABAgQIECBAgAABAgQIECBAgAABAgTaFbDh3m7uS+TPT/KBDkE57eIFbZOIngABAgQIECBAgAABAgQIVCdg/ae6lAqIQD8BBRf93LQiQIAAAQIECBAgQIAAAQIECBAgQIAAAQIECBBoV8CGe7u5L5E/L8kHOwTltIs/bJtE9AQIECBAgAABAgQIECBAoDoB6z/VpVRABPoJKLjo56YVAQIECBAgQIAAAQIECBAgQIAAAQIECBAgQIBAuwI23NvNfYl83yQf6hCU0y72b5tE9AQIECBAgAABAgQIECBAoDoB6z/VpVRABPoJKLjo56YVAQIECBAgQIAAAQIECBAgQIAAAQIECBAgQIBAuwI23NvNfYn8D5Jc3CEop13s1zaJ6AkQIECAAAECBAgQIECAQHUC1n+qS6mACPQTUHDRz00rAgQIECBAgAABAgQIECBAgAABAgQIECBAgACBdgVsuLeb+xL57yf5yw5BOe3i+W2TiJ4AAQIECBAgQIAAAQIECFQnYP2nupQKiEA/AQUX/dy0IkCAAAECBAgQIECAAAECBAgQIECAAAECBAgQaFfAhnu7uS+R75PkrzoE5bSL57VNInoCBAgQIECAAAECBAgQIFCdgPWf6lIqIAL9BBRc9HPTigABAgQIECBAgAABAgQIECBAgAABAgQIECBAoF0BG+7t5r5E/twkf90hKMUXf9A2iegJECBAgAABAgQIECBAgEB1AtZ/qkupgAj0E1Bw0c9NKwIECBAgQIAAAQIECBAgQIAAAQIECBAgQIAAgXYFbLi3m/sS+d5J/qZDUIovfr9tEtETIECAAAECBAgQIECAAIHqBKz/VJdSARHoJ6Dgop+bVgQIECBAgAABAgQIECBAgAABAgQIECBAgAABAu0K2HBvN/cl8r2SXNIhKMUX+7RNInoCBAgQIECAAAECBAgQIFCdgPWf6lIqIAL9BBRc9HPTigABAgQIECBAgAABAgQIECBAgAABAgQIECBAoF0BG+7t5r5E/ntJLu0QlOKL57ZNInoCBAgQIECAAAECBAgQIFCdgPWf6lIqIAL9BBRc9HPTigABAgQIECBAgAABAgQIECBAgAABAgQIECBAoF0BG+7t5r5E/rtJPtwhKMUXe7dNInoCBAgQIECAAAECBAgQIFCdgPWf6lIqIAL9BBRc9HPTigABAgQIECBAgAABAgQIECBAgAABAgQIECBAoF0BG+7t5r5E/pwkH+kQlOKLvdomET0BAgQIECBAgAABAgQIEKhOwPpPdSkVEIF+Agou+rlpRYAAAQIECBAgQIAAAQIECBAgQIAAAQIECBAg0K6ADfd2c18if3aSj3YISvHF77VNInoCBAgQIECAAAECBAgQIFCdgPWf6lIqIAL9BBRc9HPTigABAgQIECBAgAABAgQIECBAgAABAgQIECBAoF0BG+7t5r5E/qwkf9shKMUXv9s2iegJECBAgAABAgQIECBAgEB1AtZ/qkupgAj0E1Bw0c9NKwIECBAgQIAAAQIECBAgQIAAAQIECBAgQIAAgXYFbLi3m/sS+e8k+ViHoBRfPKdtEtETIECAAAECBAgQIECAAIHqBKz/VJdSARHoJ6Dgop+bVgQIECBAgAABAgQIECBAgAABAgQIECBAgAABAu0K2HBvN/cl8mcmuaxDUIovnt02iegJECBAgAABAgQIECBAgEB1AtZ/qkupgAj0E1Bw0c9NKwIECBAgQIAAAQIECBAgQIAAAQIECBAgQIAAgXYFbLi3m/sS+Z5JLu8QlOKLZ7VNInoCBAgQIECAAAECBAgQIFCdgPWf6lIqIAL9BBRc9HPTigABAgQIECBAgAABAgQIECBAgAABAgQIECBAoF0BG+7t5r5EvkeSKzoEpfjid9omET0BAgQIECBAgAABAgQIEKhOwPpPdSkVEIF+Agou+rlpRYAAAQIECBAgQIAAAQIECBAgQIAAAQIECBAg0K6ADfd2c18i3z3JxzsEpfjimW2TiJ4AAQIECBAgQIAAAQIECFQnYP2nupQKiEA/AQUX/dy0IkCAAAECBAgQIECAAAECBAgQIECAAAECBAgQaFfAhnu7uS+RPyPJJzoEpfhiz7ZJRE+AAAECBAgQIECAAAECBKoTsP5TXUoFRKCfgIKLfm5aESBAgAABAgQIECBAgAABAgQIECBAgAABAgQItCtgw73d3JfIfzvJlR2CUnyxR9skoidAgAABAgQIECBAgAABAtUJWP+pLqUCItBPQMFFPzetCBAgQIAAAQIECBAgQIAAAQIECBAgQIAAAQIE2hWw4d5u7kvkv5Xk7zoEpfhi97ZJRE+AAAECBAgQIECAAAECBKoTsP5TXUoFRKCfgIKLfm5aESBAgAABAgQIECBAgAABAgQIECBAgAABAgQItCtgw73d3JfIn57kf3UISvHFM9omET0BAgQIECBAgAABAgQIEKhOwPpPdSkVEIF+Agou+rlpRYAAAQIECBAgQIAAAQIECBAgQIAAAQIECBAg0K6ADfd2c18if9o9RRef7BCU4ovfbptE9AQIECBAgAABAgQIECBAoDoB6z/VpVRABPoJKLjo56YVAQIECBAgQIAAAQIECBAgQIAAAQIECBAgQIBAuwI23NvNfYn8N5N8qkNQii9+q20S0RMgQIAAAQIECBAgQIAAgeoErP9Ul1IBEegnoOCin5tWBAgQIECAAAECBAgQIECAAAECBAgQIECAAAEC7QrYcG839yXyp95zosXfdwhK8cXT2yYRPQECBAgQIECAAAECBAgQqE7A+k91KRUQgX4CCi76uWlFgAABAgQIECBAgAABAgQIECBAgAABAgQIECDQroAN93ZzXyJ/SpJPdwhK8cXT2iYRPQECBAgQIECAAAECBAgQqE7A+k91KRUQgX4CCi76uWlFgAABAgQIECBAgAABAgQIECBAgAABAgQIECDQroAN93ZzXyJ/cpL/3SEoxRe/2TaJ6AkQIECAAAECBAgQIECAQHUC1n+qS6mACPQTUHDRz00rAgQIECBAgAABAgQIECBAgAABAgQIECBAgACBdgVsuLeb+xL5bkk+0yEoxRdPbZtE9AQIECBAgAABAgQIECBAoDoB6z/VpVRABPoJKLjo56YVAQIECBAgQIAAAQIECBAgQIAAAQIECBAgQIBAuwI23NvNfYl81ySf7RCU4ountE0iegIECBAgQIAAAQIECBAgUJ2A9Z/qUiogAv0EFFz0c9OKAAECBAgQIECAAAECBAgQIECAAAECBAgQIECgXQEb7u3mvkS+S5LPdQhK8cWT2yYRPQECBAgQIECAAAECBAgQqE7A+k91KRUQgX4CCi76uWlFgAABAgQIECBAgAABAgQIECBAgAABAgQIECDQroAN93ZzXyJ/UpKrOgSl+GK3tklET4AAAQIECBAgQIAAAQIEqhOw/lNdSgVEoJ+Agot+bloRIECAAAECBAgQIECAAAECBAgQIECAAAECBAi0K2DDvd3cl8ifmOTzHYJSfLFr2ySiJ0CAAAECBAgQIECAAAEC1QlY/6kupQIi0E9AwUU/N60IECBAgAABAgQIECBAgAABAgQIECBAgAABAgTaFbDh3m7uS+RPSPKFDkEpvtilbRLREyBAgAABAgQIECBAgACB6gSs/1SXUgER6Ceg4KKfm1YECBAgQIAAAQIECBAgQIAAAQIECBAgQIAAAQLtCthwbzf3JfL/meSLHYJSfPGktklET4AAAQIECBAgQIAAAQIEqhOw/lNdSgVEoJ+Agot+bloRIECAAAECBAgQIECAAAECBAgQIECAAAECBAi0K2DDvd3cl8h/I8n/6RCU4osntk0iegIECBAgQIAAAQIECBAgUJ2A9Z/qUiogAv0EFFz0c9OKAAECBAgQIECAAAECBAgQIECAAAECBAgQIECgXQEb7u3mvkT++CT/0CEoxRdPaJtE9AQIECBAgAABAgQIECBAoDoB6z/VpVRABPoJKLjo56YVAQIECBAgQIAAAQIECBAgQIAAAQIECBAgQIBAuwI23NvNfYn815P8Y4egFF/8z7ZJRE+AAAECBAgQIECAAAECBKoTsP5TXUoFRKCfgIKLfm5aESBAgAABAgQIECBAgAABAgQIECBAgAABAgQItCtgw73d3JfIH5fkSx2CUnzxG22TiJ4AAQIECBAgQIAAAQIECFQnYP2nupQKiEA/AQUX/dy0IkCAAAECBAgQIECAAAECBAgQIECAAAECBAgQaFfAhnu7uS+R75zkyx2CUnzx+LZJRE+AAAECBAgQIECAAAECBKoTsP5TXUoFRKCfgIKLfm5aESBAgAABAgQIECBAgAABAgQIECBAgAABAgQItCtgw73d3JfIH5vkKx2CUnzx622TiJ4AAQIECBAgQIAAAQIECFQnYP2nupQKiEA/AQUX/dy0IkCAAAECBAgQIECAAAECBAgQIECAAAECBAgQaFfAhnu7uS+R75Tk6g5BKb54XNskoidAgAABAgQIECBAgAABAtUJWP+pLqUCItBPQMFFPzetCBAgQIAAAQIECBAgQIAAAQIECBAgQIAAAQIE2hWw4d5u7kvkOyb5aoegFF/s3DaJ6AkQIECAAAECBAgQIECAQHUC1n+qS6mACPQTUHDRz00rAgQIECBAgAABAgQIECBAgAABAgQIECBAgACBdgVsuLeb+xL5Dkmu6RCUz+XUCxcBAgQIECBAgAABAgQIECBQj4D1n3pyKRICgwQUXAzi05gAAQIECBAgQIAAAQIECBAgQIAAAQIECBAgQKBBARvuDSa9E/L2Sa7tfC+fy6kXLgIECBAgQIAAAQIECBAgQKAeAes/9eRSJAQGCSi4GMSnMQECBAgQIECAAAECBAgQIECAAAECBAgQIECAQIMCNtwbTHon5O2SfK3zvXwup164CBAgQIAAAQIECBAgQIAAgXoErP/Uk0uREBgkoOBiEJ/GBAgQIECAAAECBAgQIECAAAECBAgQIECAAAECDQrYcG8w6Z2QH5Pkus738rmceuEiQIAAAQIECBAgQIAAAQIE6hGw/lNPLkVCYJCAgotBfBoTIECAAAECBAgQIECAAAECBAgQIECAAAECBAg0KGDDvcGkd0J+dJKvd76Xz+XUCxcBAgQIECBAgAABAgQIECBQj4D1n3pyKRICgwQUXAzi05gAAQIECBAgQIAAAQIECBAgQIAAAQIECBAgQKBBARvuDSa9E/KvJbm+8718LqdeuAgQIECAAAECBAgQIECAAIF6BKz/1JNLkRAYJKDgYhCfxgQIECBAgAABAgQIECBAgAABAgQIECBAgAABAg0K2HBvMOmdkLdN8n8738vncuqFiwABAgQIECBAgAABAgQIEKhHwPpPPbkUCYFBAgouBvFpTIAAAQIECBAgQIAAAQIECBAgQIAAAQIECBAg0KCADfcGk94J+f9L8k+d7+VzOfXCRYAAAQIECBAgQIAAAQIECNQjYP2nnlyKhMAgAQUXg/g0JkCAAAECBAgQIECAAAECBAgQIECAAAECBAgQaFDAhnuDSe+E/Kgk/9z5Xj6XUy9cBAgQIECAAAECBAgQIECAQD0C1n/qyaVICAwSUHAxiE9jAgQIECBAgAABAgQIECBAgAABAgQIECBAgACBBgVsuDeY9E7Ij0zyjc738rmceuEiQIAAAQIECBAgQIAAAQIE6hGw/lNPLkVCYJCAgotBfBoTIECAAAECBAgQIECAAAECBAgQIECAAAECBAg0KGDDvcGkd0J+RJJvdr6Xz+XUCxcBAgQIECBAgAABAgQIECBQj4D1n3pyKRICgwQUXAzi05gAAQIECBAgQIAAAQIECBAgQIAAAQIECBAgQKBBARvuDSa9E/I2Sb7V+V4+l1MvXAQIECBAgAABAgQIECBAgEA9AtZ/6smlSAgMElBwMYhPYwIECBAgQIAAAQIECBAgQIAAAQIECBAgQIAAgQYFbLg3mPROyA9PckPne/lcTr1wESBAgAABAgQIECBAgAABAvUIWP+pJ5ciITBIQMHFID6NCRAgQIAAAQIECBAgQIAAAQIECBAgQIAAAQIEGhSw4d5g0jshb53k253v5XM59cJFgAABAgQIECBAgAABAgQI1CNg/aeeXIqEwCABBReD+DQmQIAAAQIECBAgQIAAAQIECBAgQIAAAQIECBBoUMCGe4NJ74T8sCQ3dr6Xz+XUCxcBAgQIECBAgAABAgQIECBQj4D1n3pyKRICgwQUXAzi05gAAQIECBAgQIAAAQIECBAgQIAAAQIECBAgQKBBARvuDSa9E/JWSb7T+V4+l1MvXAQIECBAgAABAgQIECBAgEA9AtZ/6smlSAgMElBwMYhPYwIECBAgQIAAAQIECBAgQIAAAQIECBAgQIAAgQYFbLg3mPROyA9NclPne/lcTr1wESBAgAABAgQIECBAgAABAvUIWP+pJ5ciITBIQMHFID6NCRAgQIAAAQIECBAgQIAAAQIECBAgQIAAAQIEGhSw4d5g0jshPyTJdzvfy+dy6oWLAAECBAgQIECAAAECBAgQqEfA+k89uRQJgUECCi4G8WlMgAABAgQIECBAgAABAgQIECBAgAABAgQIECDQoIAN9waT3gl5yyTf63wvn8upFy4CBAgQIECAAAECBAgQIECgHgHrP/XkUiQEBgkouBjEpzEBAgQIECBAgAABAgQIECBAgAABAgQIECBAgECDAjbcG0x6J+RfTfL9zvfyuZx64SJAgAABAgQIECBAgAABAgTqEbD+U08uRUJgkICCi0F8GhMgQIAAAQIECBAgQIAAAQIECBAgQIAAAQIECDQoYMO9waR3Qn5wkn/pfC+fy6kXLgIECBAgQIAAAQIECBAgQKAeAes/9eRSJAQGCSi4GMSnMQECBAgQIECAAAECBAgQIECAAAECBAgQIECAQIMCNtwbTHon5Acl+UHne/lcTr1wESBAgAABAgQIECBAgAABAvUIWP+pJ5ciITBIQMHFID6NCRAgQIAAAQIECBAgQIAAAQIECBAgQIAAAQIEGhSw4d5g0jshb5Hkh53v5XM59cJFgAABAgQIECBAgAABAgQI1CNg/aeeXIqEwCABBReD+DQmQIAAAQIECBAgQIAAAQIECBAgQIAAAQIECBBoUMCGe4NJ74T8K0lu7nwvn8upFy4CBAgQIECAAAECBAgQIECgHgHrP/XkUiQEBgkouBjEpzEBAgQIECBAgAABAgQIECBAgAABAgQIECBAgECDAjbcG0x6J+T/keRfO9/L53LqhYsAAQIECBAgQIAAAQIECBCoR8D6Tz25FAmBQQIKLgbxaUyAAAECBAgQIECAAAECBAgQIECAAAECBAgQINCggA33BpPeCfmBSX7U+V4+l1MvXAQIECBAgAABAgQIECBAgEA9AtZ/6smlSAgMElBwMYhPYwIECBAgQIAAAQIECBAgQIAAAQIECBAgQIAAgQYFbLg3mPROyJsn+XHne/lcTr1wESBAgAABAgQIECBAgAABAvUIWP+pJ5ciITBIQMHFID6NCRAgQIAAAQIECBAgQIAAAQIECBAgQIAAAQIEGhSw4d5g0jsh//ckt3S+l8/l1AsXAQIECBAgQIAAAQIECBAgUI+A9Z96cikSAoMEFFwM4tOYAAECBAgQIECAAAECBAgQIECAAAECBAgQIECgQQEb7g0mvRPyZkn+rfO9fC6nXrgIECBAgAABAgQIECBAgACBegSs/9STS5EQGCSg4GIQn8YECBAgQIAAAQIECBAgQIAAAQIECBAgQIAAAQINCthwbzDpnZAXJ7m18718LqdeuAgQIECAAAECBAgQIECAAIF6BKz/1JNLkRAYJKDgYhCfxgQIECBAgAABAgQIECBAgAABAgQIECBAgAABAg0K2HBvMOmdkBclWdn5Xj6XUy9cBAgQIECAAAECBAgQIECAQD0C1n/qyaVICAwSUHAxiE9jAgQIECBAgAABAgTc3STWAAAgAElEQVQIECBAgAABAgQIECBAgACBBgVsuDeY9E7ImyZZ1flePpdTL1wECBAgQIAAAQIECBAgQIBAPQLWf+rJpUgIDBJQcDGIT2MCBAgQIECAAAECBAgQIECAAAECBAgQIECAAIEGBWy4N5j0TsibJLmt8718LqdeuAgQIECAAAECBAgQIECAAIF6BKz/1JNLkRAYJKDgYhCfxgQIECBAgAABAgQIECBAgAABAgQIECBAgAABAg0K2HBvMOmdkP9bkp90vpfP5dQLFwECBAgQIECAAAECBAgQIFCPgPWfenIpEgKDBBRcDOLTmAABAgQIECBAgAABAgQIECBAgAABAgQIECBAoEEBG+4NJr0T8gOS/Hvne/lcTr1wESBAgAABAgQIECBAgAABAvUIWP+pJ5ciITBIQMHFID6NCRAgQIAAAQIECBAgQIAAAQIECBAgQIAAAQIEGhSw4d5g0jsh/3KSn3a+l8/l1AsXAQIECBAgQIAAAQIECBAgUI+A9Z96cikSAoMEFFwM4tOYAAECBAgQIECAAAECBAgQIECAAAECBAgQIECgQQEb7g0mvRPy/ZP8R+d7+VxOvXARIECAAAECBAgQIECAAAEC9QhY/6knlyIhMEhAwcUgPo0JECBAgAABAgQIECBAgAABAgQIECBAgAABAgQaFLDh3mDSOyHfL8nPOt/L53LqhYsAAQIECBAgQIAAAQIECBCoR8D6Tz25FAmBQQIKLgbxaUyAAAECBAgQIECAAAECBAgQIECAAAECBAgQINCggA33BpPeCXnjJLd3vt+RpBRhuAgQIECAAAECBAgQIECAAIF6BKz/1JNLkRAYJKDgYhCfxgQIECBAgAABAgQIECBAgAABAgQIECBAgAABAg0K2HBvMOmdkDdKUoospq47k5QiDBcBAgQIECBAgAABAgQIECBQj4D1n3pyKRICgwQUXAzi05gAAQIECBAgQIAAAQIECBAgQIAAAQIECBAgQKBBARvuDSa9E/IvJSlFFlPXfyYpRRguAgQIECBAgAABAgQIECBAoB4B6z/15FIkBAYJKLgYxKcxAQIECBAgQIAAAQIECBAgQIAAAQIECBAgQIBAgwI23BtMeifk+yYpRRZT111JShGGiwABAgQIECBAgAABAgQIEKhHwPpPPbkUCYFBAgouBvFpTIAAAQIECBAgQIAAAQIECBAgQIAAAQIECBAg0KCADfcGk94JueyxliKLqau8D6UIw0WAAAECBAgQIECAAAECBAjUI2D9p55cioTAIAEFF4P4NCZAgAABAgQIECBAgAABAgQIECBAgAABAgQIEGhQwIZ7g0mfFnIpuOjutdp39U4QIECAAAECBAgQIECAAIG6BKz/1JVP0RDoLWDhrzedhgQIECBAgAABAgQIECBAgAABAgQIECBAgAABAo0K2HBvNPGdsP9z2qkW9l29EwQIECBAgAABAgQIECBAoC4B6z915VM0BHoLWPjrTachAQIECBAgQIAAAQIECBAgQIAAAQIECBAgQIBAowI23BtNfCfsO5P8Uuf7fZNMfy8oESBAgAABAgQIECBAgAABApMrYP1ncnNn5ATmVEDBxZxy6owAAQIECBAgQIAAAQIECBAgQIAAAQIECBAgQKABARvuDSR5AyHekWSjzj2l+OIuLAQIECBAgAABAgQIECBAgEA1AtZ/qkmlQAgME1BwMcxPawIECBAgQIAAAQIECBAgQIAAAQIECBAgQIAAgfYEbLi3l/PpEd+eZOPOD0vxxX9iIUCAAAECBAgQIECAAAECBKoRsP5TTSoFQmCYgIKLYX5aEyBAgAABAgQIECBAgAABAgQIECBAgAABAgQItCdgw729nE+P+GdJ7tf5YSm+uBMLAQIECBAgQIAAAQIECBAgUI2A9Z9qUikQAsMEFFwM89OaAAECBAgQIECAAAECBAgQIECAAAECBAgQIECgPQEb7u3lfHrE/5Hk/p0fluKLO7AQIECAAAECBAgQIECAAAEC1QhY/6kmlQIhMExAwcUwP60JECBAgAABAgQIECBAgAABAgQIECBAgAABAgTaE7Dh3l7Op0f80yS/3PlhKb64HQsBAgQIECBAgAABAgQIECBQjYD1n2pSKRACwwQUXAzz05oAAQIECBAgQIAAAQIECBAgQIAAAQIECBAgQKA9ARvu7eV8esT/nuQBnR+W4oufYSFAgAABAgQIECBAgAABAgSqEbD+U00qBUJgmICCi2F+WhMgQIAAAQIECBAgQIAAAQIECBAgQIAAAQIECLQnYMO9vZxPj/gnSf5b54el+OI/sBAgQIAAAQIECBAgQIAAAQLVCFj/qSaVAiEwTEDBxTA/rQkQIECAAAECBAgQIECAAAECBAgQIECAAAECBNoTsOHeXs6nR3xbkk06PyzFFz/FQoAAAQIECBAgQIAAAQIECFQjYP2nmlQKhMAwAQUXw/y0JkCAAAECBAgQIECAAAECBAgQIECAAAECBAgQaE/Ahnt7OZ8e8aokm3Z+WIov/h0LAQIECBAgQIAAAQIECBAgUI2A9Z9qUikQAsMEFFwM89OaAAECBAgQIECAAAECBAgQIECAAAECBAgQIECgPQEb7u3lfHrEK5Ms6vywFF/8BAsBAgQIECBAgAABAgQIECBQjYD1n2pSKRACwwQUXAzz05oAAQIECBAgQIAAAQIECBAgQIAAAQIECBAgQKA9ARvu7eV8esS3Jlnc+WEpvrgNCwECBAgQIECAAAECBAgQIFCNgPWfalIpEALDBBRcDPPTmgABAgQIECBAgAABAgQIECBAgAABAgQIECBAoD0BG+7t5Xx6xP+WZLPOD0vxxSosBAgQIECAAAECBAgQIECAQDUC1n+qSaVACAwTUHAxzE9rAgQIECBAgAABAgQIECBAgAABAgQIECBAgACB9gRsuLeX8+kR35Lkv3d+WIovVmIhQIAAAQIECBAgQIAAAQIEqhGw/lNNKgVCYJiAgothfloTIECAAAECBAgQIECAAAECBAgQIECAAAECBAi0J2DDvb2cT4/4x0k27/ywFF/cioUAAQIECBAgQIAAAQIECBCoRsD6TzWpFAiBYQIKLob5aU2AAAECBAgQIECAAAECBAgQIECAAAECBAgQINCegA339nI+PeIfJXlg54el+OLfsBAgQIAAAQIECBAgQIAAAQLVCFj/qSaVAiEwTEDBxTA/rQkQIECAAAECBAgQIECAAAECBAgQIECAAAECBNoTsOHeXs6nR/yvSf5H54el+OIWLAQIECBAgAABAgQIECBAgEA1AtZ/qkmlQAgME1BwMcxPawIECBAgQIAAAQIECBAgQIAAAQIECBAgQIAAgfYEbLi3l/PpEd+c5Fc6PyzFFz/GQoAAAQIECBAgQIAAAQIECFQjYP2nmlQKhMAwAQUXw/y0JkCAAAECBAgQIECAAAECBAgQIECAAAECBAgQaE/Ahnt7OZ8e8Q+TbNH5YSm++BEWAgQIECBAgAABAgQIECBAoBoB6z/VpFIgBIYJKLgY5qc1AQIECBAgQIAAAQIECBAgQIAAAQIECBAgQIBAewI23NvL+fSIf5DkQZ0fluKLf8VCgAABAgQIECBAgAABAgQIVCNg/aeaVAqEwDABBRfD/LQmQIAAAQIECBAgQIAAAQIECBAgQIAAAQIECBBoT8CGe3s5nx7xvyR5cOeHpfjiZiwECBAgQIAAAQIECBAgQIBANQLWf6pJpUAIDBNQcDHMT2sCBAgQIECAAAECBAgQIECAAAECBAgQIECAAIH2BGy4t5fz6RF/P8mvdn5Yii9+iIUAAQIECBAgQIAAAQIECBCoRsD6TzWpFAiBYQL/P3v3Am9FVf///61hpQj+1TQvJFj6U0RSM6/kX8prmZClgYqoiNy8a/lFLhJy0S95RRAwNRUvmPQ16KcVakkpikaKiEhagpGklgZoflXMH2t7Ng377HP2zF4zs9da85rHw0enc2bWrPX8zGGts9b+zCLhws6PqxFAAAEEEEAAAQQQQAABBBBAAAEEEEAAAQQQQAABBIonwIJ78WJe2eJXJW0f+aZJvngNFgQQQAABBBBAAAEEEEAAAQQQCEaA+Z9gQklDELATIOHCzo+rEUAAAQQQQAABBBBAAAEEEEAAAQQQQAABBBBAAAEEiifAgnvxYl7Z4r9K2iHyTZN88TdYEEAAAQQQQAABBBBAAAEEEEAgGAHmf4IJJQ1BwE6AhAs7P65GAAEEEEAAAQQQQAABBBBAAAEEEEAAAQQQQAABBBAongAL7sWLeWWLV0jaMfJNk3yxEhYEEEAAAQQQQAABBBBAAAEEEAhGgPmfYEJJQxCwEyDhws6PqxFAAAEEEEAAAQQQQAABBBBAAAEEEEAAAQQQQAABBIonwIJ78WJe2eK/SOoQ+aZJvngVFgQQQAABBBBAAAEEEEAAAQQQCEaA+Z9gQklDELATIOHCzo+rEUAAAQQQQAABBBBAAAEEEEAAAQQQQAABBBBAAAEEiifAgnvxYl7Z4lckfS7yTZN88VdYEEAAAQQQQAABBBBAAAEEEEAgGAHmf4IJJQ1BwE6AhAs7P65GAAEEEEAAAQQQQAABBBBAAAEEEEAAAQQQQAABBBAongAL7sWLeWWLl0vaKfJNk3yxAhYEEEAAAQQQQAABBBBAAAEEEAhGgPmfYEJJQxCwEyDhws6PqxFAAAEEEEAAAQQQQAABBBBAAAEEEEAAAQQQQAABBIonwIJ78WJe2eJlkjpGvmmSL/4CCwIIIIAAAggggAACCCCAAAIIBCPA/E8woaQhCNgJkHBh58fVCCCAAAIIIIAAAggggAACCCCAAAIIIIAAAggggAACxRNgwb14Ma9s8cuSOkW+aZIvXoEFAQQQQAABBBBAAAEEEEAAAQSCEWD+J5hQ0hAE7ARIuLDz42oEEEAAAQQQQAABBBBAAAEEEEAAAQQQQAABBBBAAIHiCbDgXryYV7b4z5J2jnzTJF8shwUBBBBAAAEEEEAAAQQQQAABBIIRYP4nmFDSEATsBEi4sPPjagQQQAABBBBAAAEEEEAAAQQQQAABBBBAAAEEEEAAgeIJsOBevJhXtvhPkj4f+ab52ux6wYEAAggggAACCCCAAAIIIIAAAmEIMP8TRhxpBQLWAiRcWBNSAAIIIIAAAggggAACCCCAAAIIIIAAAggggAACCCCAQMEEWHAvWMCrNPclSV+IfN98bXa94EAAAQQQQAABBBBAAAEEEEAAgTAEmP8JI460AgFrARIurAkpAAEEEEAAAQQQQAABBBBAAAEEEEAAAQQQQAABBBBAoGACLLgXLOBVmvuipF0i3zdfm10vOBBAAAEEEEAAAQQQQAABBBBAIAwB5n/CiCOtQMBagIQLa0IKQAABBBBAAAEEEEAAAQQQQAABBBBAAAEEEEAAAQQQKJgAC+4FC3iV5v5R0q6R75uvza4XHAgggAACCCCAAAIIIIAAAgggEIYA8z9hxJFWIGAtQMKFNSEFIIAAAggggAACCCCAAAIIIIAAAggggAACCCCAAAIIFEyABfeCBbxKc5dK+j+R75uvza4XHAgggAACCCCAAAIIIIAAAgggEIYA8z9hxJFWIGAtQMKFNSEFIIAAAggggAACCCCAAAIIIIAAAggggAACCCCAAAIIFEyABfeCBbxKc1+QtFvk++Zrs+sFBwIIIIAAAggggAACCCCAAAIIhCHA/E8YcaQVCFgLkHBhTUgBCCCAAAIIIIAAAggggAACCCCAAAIIIIAAAggggAACBRNgwb1gAa/S3CWSdo9833xtdr3gQAABBBBAAAEEEEAAAQQQQACBMASY/wkjjrQCAWsBEi6sCSkAAQQQQAABBBBAAAEEEEAAAQQQQAABBBBAAAEEEECgYAIsuBcs4FWa+7ykzpHvm6/NrhccCCCAAAIIIIAAAggggAACCCAQhgDzP2HEkVYgYC1AwoU1IQUggAACCCCAAAIIIIAAAggggAACCCCAAAIIIIAAAggUTIAF94IFvEpzF0vaI/J987XZ9YIDAQQQQAABBBBAAAEEEEAAAQTCEGD+J4w40goErAVIuLAmpAAEEEAAAQQQQAABBBBAAAEEEEAAAQQQQAABBBBAAIGCCbDgXrCAV2nuc5K6RL5vvja7XnAggAACCCCAAAIIIIAAAggggEAYAsz/hBFHWoGAtQAJF9aEFIAAAggggAACCCCAAAIIIIAAAggggAACCCCAAAIIIFAwARbcCxbwKs1dJGnPyPfN12bXCw4EEEAAAQQQQAABBBBAAAEEEAhDgPmfMOJIKxCwFiDhwpqQAhBAAAEEEEAAAQQQQAABBBBAAAEEEEAAAQQQQAABBAomwIJ7wQJepbkLJX0x8v2uksyuFxwIIIAAAggggAACCCCAAAIIIBCGAPM/YcSRViBgLUDChTUhBSCAAAIIIIAAAggggAACCCCAAAIIIIAAAggggAACCBRMgAX3ggW8SnOfkbRX5Psm+cLsesGBAAIIIIAAAggggAACCCCAAAJhCDD/E0YcaQUC1gIkXFgTUgACCCCAAAIIIIAAAggggAACCCCAAAIIIIAAAggggEDBBFhwL1jAqzT3aUl7R75vki+ehQUBBBBAAAEEEEAAAQQQQAABBIIRYP4nmFDSEATsBEi4sPPjagQQQAABBBBAAAEEEEAAAQQQQAABBBBAAAEEEEAAgeIJsOBevJhXtvgPkvaJfNMkXyyEBQEEEEAAAQQQQAABBBBAAAEEghFg/ieYUNIQBOwESLiw8+NqBBBAAAEEEEAAAQQQQAABBBBAAAEEEEAAAQQQQACB4gmw4F68mFe2eIGkL0W+aZIvnoEFAQQQQAABBBBAAAEEEEAAAQSCEWD+J5hQ0hAE7ARIuLDz42oEEEAAAQQQQAABBBBAAAEEEEAAAQQQQAABBBBAAIHiCbDgXryYV7b495L2jXzTJF88DQsCCCCAAAIIIIAAAggggAACCAQjwPxPMKGkIQjYCZBwYefH1QgggAACCCCAAAIIIIAAAggggAACCCCAAAIIIIAAAsUTYMG9eDGvbPFTkr4c+aZJvvgDLAgggAACCCCAAAIIIIAAAgggEIwA8z/BhJKGIGAnQMKFnR9XI4AAAggggAACCCCAAAIIIIAAAggggAACCCCAAAIIFE+ABffixbyyxU9K2i/yTZN8sQAWBBBAAAEEEEAAAQQQQAABBBAIRoD5n2BCSUMQsBMg4cLOj6sRQAABBBBAAAEEEEAAAQQQQAABBBBAAAEEEEAAAQSKJ8CCe/FiXtni+ZL2j3zTJF/8HhYEEEAAAQQQQAABBBBAAAEEEAhGgPmfYEJJQxCwEyDhws6PqxFAAAEEEEAAAQQQQAABBBBAAAEEEEAAAQQQQAABBIonwIJ78WJe2eInJB0Q+aZJvngKFgQQQAABBBBAAAEEEEAAAQQQCEaA+Z9gQklDELATIOHCzo+rEUAAAQQQQAABBBBAAAEEEEAAAQQQQAABBBBAAAEEiifAgnvxYl7Z4sclHRj5pkm+eBIWBBBAAAEEEEAAAQQQQAABBBAIRoD5n2BCSUMQsBMg4cLOj6sRQAABBBBAAAEEEEAAAQQQQAABBBBAAAEEEEAAAQSKJ8CCe/FiXtnieZIOinzTJF/MhwUBBBBAAAEEEEAAAQQQQAABBIIRYP4nmFDSEATsBEi4sPPjagQQQAABBBBAAAEEEEAAAQQQQAABBBBAAAEEEEAAgeIJsOBevJhXtvgxSQdHvmmSL56ABQEEEEAAAQQQQAABBBBAAAEEghFg/ieYUNIQBOwESLiw8+NqBBBAAAEEEEAAAQQQQAABBBBAAAEEEEAAAQQQQACB4gmw4F68mFe2+FFJ3SLfNMkXj8OCAAIIIIAAAggggAACCCCAAALBCDD/E0woaQgCdgIkXNj5cTUCCCCAAAIIIIAAAggggAACCCCAAAIIIIAAAggggEDxBFhwL17MK1v8O0lfiXzTJF/MgwUBBBBAAAEEEEAAAQQQQAABBIIRYP4nmFDSEATsBEi4sPPjagQQQAABBBBAAAEEEEAAAQQQQAABBBBAAAEEEEAAgeIJsOBevJhXtvi3kg6JfNMkXzwGCwIIIIAAAggggAACCCCAAAIIBCPA/E8woaQhCNgJkHBh58fVCCCAAAIIIIAAAggggAACCCCAAAIIIIAAAggggAACxRNgwb14Ma9s8VxJ/3/kmyb54lFYEEAAAQQQQAABBBBAAAEEEEAgGAHmf4IJJQ1BwE6AhAs7P65GAAEEEEAAAQQQQAABBBBAAAEEEEAAAQQQQAABBBAongAL7sWLeWWLH5F0aOSbJvnid7AggAACCCCAAAIIIIAAAggggEAwAsz/BBNKGoKAnQAJF3Z+XI0AAggggAACCCCAAAIIIIAAAggggAACCCCAAAIIIFA8ARbcixfzyhb/RlL3yDdN8sVvYUEAAQQQQAABBBBAAAEEEEAAgWAEmP8JJpQ0BAE7ARIu7Py4GgEEEEAAAQQQQAABBBBAAAEEEEAAAQQQQAABBBBAoHgCLLgXL+aVLf61pK9GvmmSL+bCggACCCCAAAIIIIAAAggggAACwQgw/xNMKGkIAnYCJFzY+XE1AggggAACCCCAAAIIIIAAAggggAACCCCAAAIIIIBA8QRYcC9ezCtb/PC6HS2+FvmmSb54BBYEEEAAAQQQQAABBBBAAAEEEAhGgPmfYEJJQxCwEyDhws6PqxFAAAEEEEAAAQQQQAABBBBAAAEEEEAAAQQQQAABBIonwIJ78WJe2eKHJB0W+aZJvvgNLAgggAACCCCAAAIIIIAAAgggEIwA8z/BhJKGIGAnQMKFnR9XI4AAAggggAACCCCAAAIIIIAAAggggAACCCCAAAIIFE+ABffixbyyxQ9KOjzyTZN88WtYEEAAAQQQQAABBBBAAAEEEEAgGAHmf4IJJQ1BwE6AhAs7P65GAAEEEEAAAQQQQAABBBBAAAEEEEAAAQQQQAABBBAongAL7sWLeWWL50g6IvJNk3zxMCwIIIAAAggggAACCCCAAAIIIBCMAPM/wYSShiBgJ0DChZ1faFe3k7SPpE6SOjb9Z77eRtJmkto2/a/52hz/ivz3jqQ3JC2TtDzy3x8krQkNivYggAACCCCAAAIIIIAAAggggAACCCCAAAIIIIBAoQWKtODO+lH1R/1Xko6M/MgkXzxU6N8KGo8AAggggAACCCCAAAIIIIBAWAJFmv8JK3K0BoGUBUi4SBnUs+I+L8lsb7x/039fzKj+z0p6suk/82afP2d0H4pFAAEEEEAAAQQQQAABBBBAAAEEEEAAAQQQQAABBPIQCHnBnfWjeE/QLyUdFTnVJF88GO9SzkIAAQQQQAABBBBAAAEEEEAAAQ8EQp7/8YCfKiLgjgAJF+7EIq+a/B9JPSV9S9LBed204j7zJP1s3W4asyT9sUF14LYIIIAAAggggAACCCCAAAIIIIAAAggggAACCCCAQL0CoS24s36U/En4haSjI5eZr82uFxwIIIAAAggggAACCCCAAAIIIBCGQGjzP2FEhVYg0AABEi4agN6gW5rkivMkfbdB92/ptj+RdN26LZdNEgYHAggggAACCCCAAAIIIIAAAggggAACCCCAAAIIIOCDQCgL7qwf1f+0PSDp65HLzddm1wsOBBBAAAEEEEAAAQQQQAABBBAIQyCU+Z8wokErEGigAAkXDcTP6dZdJI2X1CPO/bp27arOnTurU6dO6tixY+m/Dh06qG3bttpss83W/2fK+te//rX+v3feeUcrVqzQ8uXLS/8tW7ZMS5Ys0aJFi+Lc1pwzW9IwSYvjXsB5CCCAAAIIIIAAAggggAACCCCAAAIIIIAAAggggECDBHxfcGf9yP7BuV/SNyLFmK/NrhccCCCAAAIIIIAAAggggAACCCAQhoDv8z9hRIFWIOCAAAkXDgQhwyr0kzRlXcLFJ1u6x6GHHqojjjhC+++/f+m/LbbYItXqrFq1Sk8++WTpvwcffFBz585trfz3JQ2WdEuqlaAwBBBAAAEEEEAAAQQQQAABBBBAAAEEEEAAAQQQQCBdAZ8X3Fk/SudZ+L+SjokUZb42u15wIIAAAggggAACCCCAAAIIIIBAGAI+z/+EEQFagYAjAiRcOBKIDKpxtaQLqpXbrVs39erVS9/61rf0uc99LoNbt1zkX/7yF/3sZz/TPffco8cee6ylE6+RdGGuFeNmCCCAAAIIIIAAAggggAACCCCAAAIIIIAAAggggEB8AV8X3Fk/ih/jWmf+XNI3IyeZr82uFxwIIIAAAggggAACCCCAAAIIIBCGgK/zP2Ho0woEHBIg4cKhYKRYlUFNO1tsUORhhx2m8847T8cee2yKt6q/qJ///Oe67rrr9PDDD1crxOx0MbX+0rkSAQQQQAABBBBAAAEEEEAAAQQQQAABBBBAAAEEEMhMwMcFd9aP0n0cZkuKLrqZr82uFxwIIIAAAggggAACCCCAAAIIIBCGgI/zP2HI0woEHBMg4cKxgKRQnb0kPVNZzvXXX6+zzz47heLTL2LSpEk655xzqhW8t6SF6d+REhFAAAEEEEAAAQQQQAABBBBAAAEEEEAAAQQQQAABKwHfFtxZP7IKd9WLZ0nqEfmJ+drsesGBAAIIIIAAAggggAACCCCAAAJhCPg2/xOGOq1AwEEBEi4cDIpllf5b0sXRMs4880ztsMMOlsVme/mrr76qH/3oR5U3mSDpv7K9M6UjgAACCCCAAAIIIIAAAggggAACCCCAAAIIIIAAAokFfFtwZ/0ocYhrXvAzST0jZ5mvza4XHAgggAACCCCAAAIIIIAAAgggEIaAb/M/YajTCgQcFCDhwsGgWFbpCUkHWJbhyuXzJR3oSmWoBwIIIIAAAggggAACCCCAAAIIIIAAAggggAACCCDQJODbgjvrR7PuZJAAACAASURBVOk/uvet23X+W5Fizddm1wsOBBBAAAEEEEAAAQQQQAABBBAIQ8C3+Z8w1GkFAg4KkHDhYFAsq1T5D7xlcQ2/nGe04SGgAggggAACCCCAAAIIIIAAAggggAACCCCAAAIIIFAh4NuCO+tH6T/C/yPpuEix5muz6wUHAggggAACCCCAAAIIIIAAAgiEIeDb/E8Y6rQCAQcF+DC7g0GxrBIT5paAXI4AAggggAACCCCAAAIIIIAAAggggAACCCCAAAII1BDwbcGd9aP0H+mfSvp2pFjztdn1ggMBBBBAAAEEEEAAAQQQQAABBMIQ8G3+Jwx1WoGAgwIkXDgYFMsqbfAP/KhRoyyLq375Rhv959H56KPac/StnW9+Vi5j9OjRlTfkGc0kghSKAAIIIIAAAggggAACCCCAAAIIIIAAAggggAACFgK+LbizfmQR7BYunSnpO5Gfma/NrhccCCCAAAIIIIAAAggggAACCCAQhoBv8z9hqNMKBBwU4MPsDgbFskob/AMfJxnC8n6pXh5NzGgqmGc0VWEKQwABBBBAAAEEEEAAAQQQQAABBBBAAAEEEEAAgRQEfFtwZ/0ohaBXFHGvpOMj3zNfm10vOBBAAAEEEEAAAQQQQAABBBBAIAwB3+Z/wlCnFQg4KMCH2R0MimWVmDC3BORyBBBAAAEEEEAAAQQQQAABBBBAAAEEEEAAAQQQQKCGgG8L7qwfpf9I/0TSCZFizddm1wsOBBBAAAEEEEAAAQQQQAABBBAIQ8C3+Z8w1GkFAg4KkHDhYFAsq8SEuSUglyOAAAIIIIAAAggggAACCCCAAAIIIIAAAggggAACNQR8W3Bn/Sj9R/oeSd+NFGu+NrtecCCAAAIIIIAAAggggAACCCCAQBgCvs3/hKFOKxBwUICECweDYlklJswtAbkcAQQQQAABBBBAAAEEEEAAAQQQQAABBBBAAAEEEKgh4NuCO+tH6T/SMyT1ihRrvja7XnAggAACCCCAAAIIIIAAAggggEAYAr7N/4ShTisQcFCAhAsHg2JZJSbMLQG5HAEEEEAAAQQQQAABBBBAAAEEEEAAAQQQQAABBBCoIeDbgjvrR+k/0ndL6h0p1nxtdr3gQAABBBBAAAEEEEAAAQQQQACBMAR8m/8JQ51WIOCgAAkXDgbFskpMmFsCcjkCCCCAAAIIIIAAAggggAACCCCAAAIIIIAAAgggUEPAtwV31o/Sf6TvknRipFjztdn1ggMBBBBAAAEEEEAAAQQQQAABBMIQ8G3+Jwx1WoGAgwIkXDgYFMsqMWFuCcjlCCCAAAIIIIAAAggggAACCCCAAAIIIIAAAggggEANAd8W3Fk/Sv+RvlPSSZFizddm1wsOBBBAAAEEEEAAAQQQQAABBBAIQ8C3+Z8w1GkFAg4KkHDhYFAsq8SEuSUglyOAAAIIIIAAAggggAACCCCAAAIIIIAAAggggAACNQR8W3Bn/Sj9R/oOSSdHijVfm10vOBBAAAEEEEAAAQQQQAABBBBAIAwB3+Z/wlCnFQg4KEDChYNBsawSE+aWgFyOAAIIIIAAAggggAACCCCAAAIIIIAAAggggAACCNQQ8G3BnfWj9B/p6ZL6RIo1X5tdLzgQQAABBBBAAAEEEEAAAQQQQCAMAd/mf8JQpxUIOChAwoWDQbGsEhPmloBcjgACCCCAAAIIIIAAAggggAACCCCAAAIIIIAAAgjUEPBtwZ31o/Qf6dslnRIp1nxtdr3gQAABBBBAAAEEEEAAAQQQQACBMAR8m/8JQ51WIOCgAAkXDgbFskpMmFsCcjkCCCCAAAIIIIAAAggggAACCCCAAAIIIIAAAgggUEPAtwV31o/Sf6Rvk9Q3Uqz52ux6wYEAAggggAACCCCAAAIIIIAAAmEI+Db/E4Y6rUDAQQESLhwMimWVmDC3BORyBBBAAAEEEEAAAQQQQAABBBBAAAEEEEAAAQQQQKCGgG8L7qwfpf9I3yrp1Eix5muz6wUHAggggAACCCCAAAIIIIAAAgiEIeDb/E8Y6rQCAQcFSLhwMCiWVWLC3BKQyxFAAAEEEEAAAQQQQAABBBBAAAEEEEAAAQQQQACBGgK+LbizfpT+I/1jSadFijVfm10vOBBAAAEEEEAAAQQQQAABBBBAIAwB3+Z/wlCnFQg4KEDChYNBsawSE+aWgFyOAAIIIIAAAggggAACCCCAAAIIIIAAAggggAACCNQQ8G3BnfWj9B/pWySdHinWfG12veBAAAEEEEAAAQQQQAABBBBAAIEwBHyb/wlDnVYg4KAACRcOBsWySkyYWwJyOQIIIIAAAggggAACCCCAAAIIIIAAAggggAACCCBQQ8C3BXfWj9J/pG+W1C9SrPna7HrBgQACCCCAAAIIIIAAAggggAACYQj4Nv8ThjqtQMBBARIuHAyKZZWYMLcE5HIEEEAAAQQQQAABBBBAAAEEEEAAAQQQQAABBBBAoIaAbwvurB+l/0jfJOmMSLHma7PrBQcCCCCAAAIIIIAAAggggAACCIQh4Nv8TxjqtAIBBwVIuHAwKJZVYsLcEpDLEUAAAQQQQAABBBBAAAEEEEAAAQQQQAABBBBAAIEaAr4tuLN+lP4j/SNJ/SPFmq/NrhccCCCAAAIIIIAAAggggAACCCAQhoBv8z9hqNMKBBwUIOHCwaBYVokJc0tALkcAAQQQQAABBBBAAAEEEEAAgUIInN7Uyh8XorU0EgEEEEAAAQTSFvBtwZ31o7SfAOlGSWdGijVfm10vOBBAAAEEEEAAAQQQQAABBBBAIAwB3+Z/wlCnFQg4KEDChYNBsawSE+aWgFyOAAKZCHSQ1FnSrpJ2XveWr89J2k7SNpK2lLS5pE9LatN097WS/lfS25LekvSGpL+t2579L5JelvSipCXr3h62IpPaUigCCCCAAAII2AjQ79vocS0CCOQlYJItbmm6WT9JJF3kJc99EEAgKsC4iecBAb8FfFtwZ/0o/edtmqQBkWLN12bXCw4EEIgvwHgovhVnIoAAAggg4LsA/b7vEaT+CBRTwLf5n2JGiVYjkIMACRc5IOd8CybMcwbndggg0EzAJE8cIulgSftJ+lJTYkUWVCYR4w+SnpI0T9LvmpI0srgXZSKAAAIIIIBAcwH6fZ4KBBDwUSCabFGuP0kXPkaSOiPglwDjJr/iRW0RiCPg24I760dxoprsnKmSBkYuMV+bXS84EECgugDjIZ4MBBBAAAEEiiNAv1+cWNNSBEIWYD0p5OjSNgQSCpBwkRDMg9OZMPcgSFQRgQAF9pb0jXVJD0dKOrTB7Zu7LtljjqQHJD3T4LpwewQQQAABBEIUoN8PMaq0CYHiCFSbHC+3nqSL4jwHtBSBvAQYN+UlzX0QaIwACRc5um+0UbMlTRfWOKes25l5UITBfG12veBAAIH/CDAe4mlAAAEEEECgOAL0+8WJNS1FoAgCrCcVIcq0EYEEAi5MRiaoLqfGECDhIgYSpyCAQCoCe0r6rqTvSNojlRLTL+R5ST9dV7+fSHou/eIpEQEEEEAAgcII0O8XJtQ0FIGgBVqbHC83nKSLoB8BGodALgKMm3Jh5iYIOCFAwkWOYXA04eIGSYMjDOZrs+sFBwJFF2A8VPQngPYjgAACCBRJgH6/SNGmrQgUR4D1pOLEmpYiEFuAhIvYVN6cSMKFN6Giogh4K2A+gNQ3yU4Wm2++ufbcc0/tvvvu+sIXvqCOHTtqhx120LbbbqutttpK7dq106abbqo2bdqUUNauXat3331Xa9as0ZtvvqnXX39dr776qpYvX64//elPeuGFF/Tcc8/p7bffToJodr64XdItSS7iXAQQQAABBAouQL9f8AeA5iMQkECcyfFyc0m6CCjwNAWBHAUYN+WIza0QcESAhIscA+FowsVkSUMiDOZrs+sFBwJFFWA8VNTI024EEEAAgSIK0O8XMeq0GYFiCLCeVIw400oEEguQcJGYzPkLSLhwPkRUEAEvBbZrWjgyW6JvU6sFXbp00SGHHKKDDz5Y++23XynRIovDJF489dRTmjdvnn73u99p8eLFcW7zRtNbxszbx/4W5wLOQQABBBBAoGAC9PsFCzjNRaAAAlUnx2+55eNc7H79zNpgs4OkiwI8GDQRgRQEGDelgEgRCHgsQMJFjsFzNOFikqSzIgzmazPvzIFAkQQYDxUp2rQVAQQQQKDoAvT7RX8CaD8C4QuwnhR+jGkhAnULkHBRN52zF5Jw4WxoqBgCXgp0kHSRpPMktdpn9OjRQ8ccc4yOPPJIderUqSGNXbZsmebMmaP7779fs2fPrlUH8+/ldZKukrSi1sn8HAEEEEAAgQII0O8XIMg0EYECCrQ4OX766eZH0o9//GOSLgr4YNBkBCwFGDdZAnI5AoEIkHCRYyAdTbi4XtLZEQbztdn1ggOBIggwHipClGkjAggggAACHwvQ7/MkIIBAEQRYTypClGkjAhYCJFxY4Dl6KQkXjgaGaiHgmcDmkoZJGtpaosURRxyh3r176/jjj1f79u2dauLq1as1c+ZMzZgxQw8++GBrdTP/bv63pHGS3naqEVQGAQQQQACBfATo9/Nx5i4IIJC/QM3J8XKVSLrIPzjcEQFPBRg3eRo4qo1ARgIkXGQEW61YRxMuJko6J1LfcyWZJAwOBEIWYDwUcnRpGwIIIIAAAhsK0O/zRCCAQFEEWE8qSqRpJwIWAiRcWOA5eikJF44Ghmoh4JHAkHV1/cG6N3FtU63OW265pfr37y/zNtjOnTt70awlS5aU3lp700036a233mqpzm80tZst372IKpVEAAEEEEhJgH4/JUiKQQAB5wRiT46Xa07ShXMxpEIIuCbAuMm1iFAfBBovQMJFjjFwNOHC7KBskizKh9kp2iRhcCAQqgDjoVAjS7sQQAABBBBoLkC/z1OBAAJFEWA9qSiRpp0IWAqQcGEJ6ODlJFw4GBSqhIAnAgdKukLSodXq+/nPf17nnnuuhgwZok022cSTJm1YzQ8++EA33HCDJk6cqD//+c8ttWFu084eT3jZSCqNAAIIIIBAPAH6/Y+d6PfjPS+chYBvAoknx8sNJOnCt1BTXwRyEWDcxLgplweNm3gpQMJFjmFzNOHiWkkmyaJ8nC/JJGFwIBCaAOMhxkOhPdO0BwEEEECgZQH6ffp9fj8QKJIA60lFijZtRcBSgIQLS0AHLyfhwsGgUCUEPBC4TNLIavXcaaeddPHFF+uss87yoBnxqzh58mRNmDBBr7zySksXjZF0afwSORMBBBBAAAFvBOj3m4eKft+bx5eKIlBToO7J8XLJJF3UNOYEBIokwLiJcVORnnfamlyAhIvkZnVf4WjCxTWSTJJF+bhAkknC4EAgJAHGQ4yHQnqeaQsCCCCAQOsC9Pv0+/yOIFAkAdaTihRt2opACgIkXKSA6FgRJFw4FhCqg4DjAntLmiSpW2U927Rpo1GjRmn48OGqspjleLPiVe+jjz7SuHHjNHr0aK1du7baRY9JOlvSM/FK5CwEEEAAAQScFqDfp993+gGlcgikIGA9OV6uA0kXKUSDIhDwW4BxE+Mmv59gap+XAAkXeUlL1eaoXVjjvFqSSbIoHxdKMkkYHAiEIMB4iPFQCM8xbUAAAQQQiCdAv0+/H+9J4SwEwhFgPSmcWNISBHITcGEyMrfGFuRGJFwUJNA0E4EUBAZImmrWqirLOvnkkzV27Fh16tQphdu4X8SyZcs0YsQI3XnnndUqa/5dHSTpRvdbQg0RQAABBBBoUYB+v4mGfp/fEgSCFUhtcrwsRNJFsM8KDUOglgDjJsZNtZ4Rfo5AWYCEixyfBUd3uLhKkkmyKB8XSTJJGBwI+C7AeIjxkO/PMPVHAAEEEIgvQL9Pvx//aeFMBMIQYD0pjDjSCgRyFyDhInfyzG9IwkXmxNwAgSAErm/auWGDxuy000668sordcIJJwTRyKSNuPfee/W9731Pr7zySrVLzU4g5yQtk/MRQAABBBBwQIB+v0oQ6PcdeDKpAgLpCaQ+OV6uGkkX6QWJkhDwRIBxE+MmTx5VqpmCwB6Sejd9OP6fdZaXVsLF/yfJfFD/bknP11mXOJexfhRHKdk5VzbFrnzV9ySZJAwOBHwWYDzEeMjn55e6I4AAAggkE6Dfp99P9sRwNgL+C7Ce5H8MaQECDRMg4aJh9JndmAnzzGgpGIEgBD4j6Q5JR1W25tRTT9XEiRPVvn37IBpabyNWr16tc889V7fddlu1In4lqc+6ZJW/11s+1yGAAAIIIJCjAP1+DWz6/RyfRm6FQHYCmU2Ol6tM0kV2waNkBBwSYNzEuMmhx5Gq5Chg5voOkHRtU+LF6oT3tk24MIkWF0g6f9187eOSjk54/6Sns37UXGxvSc8khYyc/0NJJsmifHxfkknCqPfYV9KCei/mOgQsBRgPMR6yfIS4HAEEEEDAIwH6ffp9jx5XqopAagKsJ6VGSUEIFFOAhIvw4s6EeXgxpUUIpCWwp6R7JJm3t21wTJs2TQMGmJ0iOcoCN954owYOHFgNxLxlrpek59BCAAEEEEDAYQH6/QTBod9PgMWpCLglkPnkeLm5JF24FXhqg0DKAoybEoAybkqAxak+CBzYlOhg6mp2ubimKfkibuJFvQkX5o03JtHC/LdFE9RB6xIunsgYjfWj5sBjJBn7EXX6T5BkkizKx8WSTBJG0sO8IOkHTbucTEx6MecjkIIA46EEiIyHEmBxKgIIIICAiwL0+wmiQr+fAItTEXBbgPUkt+ND7RDwQoCECy/ClKiSTJgn4uJkBAojcIikmZK2jba4S5cuuuWWW7T//vsXBiJJQ5988kn169dPixcvrrzs9XUJF8dL+l2S8jgXAQQQQACBnATo9+uApt+vA41LEGisQG6T4+VmknTR2IBzdwQyEmDcVAcs46Y60LjEZQGzy8WRkQq+1bTbhfnQe63Ei6QJFybR4lxJF61L7DC7W5QPU4esd7cw92L9qPmTaBJeVqzblWJzSQ9JGpkw8eK/JZkki/LxX5JMEkbc4whJo5uSPsyuyjtKej/uxZyHQEoCjIfqgGQ8VAcalyCAAAIIuCBAv19HFOj360DjEgTcEmA9ya14UBsEvBUg4cLb0LVYcSbMw4spLULAVsAs2syStGm0oB49emj69Olq396s83G0JLB69Wqdcsopmj17duUp70rqKelB9BBAAAEEEHBIgH7fIhj0+xZ4XIpAvgK5T46Xm0fSRb6B5m4IZCzAuMkCmHGTBR6XuiZgdjeYV6VSq5o+OG8SL95uodJxEy7Mh/kvbPqvvKNFtMg8drcw92P9qHogR637ttldonzMWWdlvhdnx5ErJJkki/IxdN08vEnCqHUc1pRo0S1yotnx5NpaF/JzBFIWYDxkAcp4yAKPSxFAAAEEGiFAv2+hTr9vgcelCDRWgPWkxvpzdwSCEiDhIqhwlhrDhHl4MaVFCNgImD+a75e0SbSQQYMGacqUKTblFu7awYMHa+rUqZXt/kDSMSRdFO5xoMEIIICAqwL0+ylFhn4/JUiKQSAbgYZNjpebQ9JFNoGlVARyFmDclBI446aUICmm0QJmZwPzAfhqxz8kXSXp+iqJF7USLkyiRXlHi61aKN98uP+onABYP6oObeJkdrmoTIb5ZdOOF79vJT6XSzJJFuXjEkkmCaOl46tNiRbmzcLRw+xusdO65A3zkh8OBPISYDyUkjTjoZQgKQYBBBBAIEsB+v2UdOn3U4KkGATyEWA9KR9n7oJAYQRIuAgv1EyYhxdTWoRAvQJm0cZsR7/BzhbDhg3TuHHj6i2z0NcNHz5c48ePrzQwi2BmUfR3hcah8QgggAACjRag3085AvT7KYNSHALpCDR8crzcDJIu0gkopSDQIAHGTSnDM25KGZTiGiFwsKTHatzYJF5MkDRJ0r+azm0p4aKcaGF2tdi6Rrl57W5hqsH6UcvBGCFpTAs//oWkSyVVS7wwk8UmyaJ8DJNkkjAqj680fd/8b7Xje02JPY14/rlnMQUYD6Ucd8ZDKYNSHAIIIIBAmgL0+2lqSqLfTxmU4hDIRoD1pGxcKRWBQguQcBFe+JkwDy+mtAiBegT2lPSwpG2jF48ZM0YjRpi1I456BcaOHauRI0dWXv5601vwnqu3XK5DAAEEEEDAQoB+3wKvtUvp9zOCpVgE6hNwZnK8XH2SLuoLJFch0GABxk0ZBYBxU0awFJungJlL/VqMG74h6YeSJkt6p+L8tpLOWbcThvnw/GdilJXn7hamOqwftRwUkySzrEaCjNlJ2iRe/CFSjHmzkUmyKB/DJUXf2GMSLEbXeLbMM9UpksgT49HhFASsBBgPWfG1fDHjoYxgKRYBBBBAwEaAft9Gr5Vr6fczgqVYBNIRYD0pHUdKQQCBCgESLsJ7JJgwDy+mtAiBpAJmMW+upD2iF5JskZQx8aT585IOlWS2f+dAAAEEEEAgLwH6/YylW5g0p9/P2J3iEagQcG5yvFw/ki54VhHwSoBxU8bhYtyUMTDFZy3QTdKjCW5iPiS/TcX5Zl4wTqJF+bI8d7cw92T9qPUAm50qmm1vXOWSn6+zHCXpaUljzQtuI+eYtx2ZJIwDm352WIxn6r+adk+JcSqnIGAtwHjImrD1AhgPZQxM8QgggAACSQTo95No1XEu/X4daFyCQPYCrCdlb8wdECisAAkX4YWeCfPwYkqLEEgq8EtJR0UvGjZsmMaNM+s8HGkJtLBN5K8kHZ3WPSgHAQQQQACBGAL0+zGQbE+h37cV5HoErAScnRwvt4qkC6v4cjECeQowbspBm3FTDsjcIkuBh5p2sc3yHuWyGzGPyPpR65GNs8tFtIRZkl6TNCDyzRsl7SzpiJgP0T8l7SDp3ZjncxoCtgKMh2wFY1zPeCgGEqcggAACCOQhQL+fgzL9fg7I3AKB+AKsJ8W34kwEEKhDgISLOtAcv4QJc8cDRPUQyFjg+nU7LJwdvcegQYM0ZcqUjG9bzOIHDx6sqVOnVjZ+kqRziilCqxFAAAEEchag388RnH4/R2xuhcB/BJyfHC9XlaQLHlsEnBdg3JRjiBg35YjNrdIWMLsSPJ52oS2Ul/fuFqYarB/VDu73JP2w9mmpnWF21bgitdIoCIHWBRgP5fiEMB7KEZtbIYAAAghUE6Dfz/G5oN/PEZtbIdCyAOtJPB0IIJC5AAkXmRPnfgMmzHMn54YIOCNg3qQ1LVqbHj16aNYs86ItjqwEevbsqdmzZ1cWP3Ddm8nM28w4EEAAAQQQyEqAfj8r2VbKpd9vADq3LLKAN5Pj5SCRdFHkx5W2Oy7AuKkBAWLc1AB0bpmWwK8lfTWtwlooZ07lDsUZ369cPOtHtaE3lbRM0ra1T7U+401JHSW9bV0SBSBQW4DxUG2j1M9gPJQ6KQUigAACCMQToN+P55TqWfT7qXJSGAJJBVhPSirG+QggUJcACRd1sTl9ERPmToeHyiGQmcDekv4gaf2/6126dNG8efPUvn37zG5KwdLq1at18MEHa/HixVEO82/xlyQ9gxECCCCAAAIZCNDvZ4Aap0j6/ThKnINAKgLeTY6XW03SRSrxpxAE0hRg3JSmZoKyGDclwOJU1wS6S/pNxpVqxO4WpkmsH8UL7AWSro53qtVZIySNsyqBixGIJ8B4KJ5T6mcxHkqdlAIRQAABBGoL0O/XNsrkDPr9TFgpFIE4AqwnxVHiHAQQSEWAhItUGJ0qhAlzp8JBZRDITeBRSd2id5s/f77233//3CpQ5Bs9+eSTOuCAAyoJHpP0lSK70HYEEEAAgcwE6Pczo61dMP1+bSPOQMBSwNvJ8XK7SbqwfAK4HIF0BRg3peuZqDTGTYm4ONktgd9KOiSjKv1K0tEZlV2rWNaPagl9/PNPS1ohaet4p9d11j8lfY7dLeqy46LkAoyHkpuldgXjodQoKQgBBBBAIJ4A/X48p0zOot/PhJVCEWhNgPUkng8EEMhVgISLXLlzuRkT5rkwcxMEnBK4TNLIaI2mTZumAQPMTpEceQnceOONGjhwYOXtxki6NK86cB8EEEAAgUII0O87EGb6fQeCQBVCFfB+crwcGJIuQn1EaZdnAoybHAgY4yYHgkAV6hH4qqRf13NhjGsatbuFqRrrRzEC1HTKeZKujX964jPNnLGZO+ZAIGsBxkNZC8con/FQDCROQQABBBBIQ4B+Pw1FyzLo9y0BuRyB+AKsJ8W34kwEEEhJgISLlCAdKoYJc4eCQVUQyEHgQEmPR+9z6qmn6tZbb83h1tyiUuC0007TbbfdVvntRi6iEiQEEEAAgbAE6Pcdiif9vkPBoCqhCAQzOV4OCEkXoTyatMNTAcZNDgWOcZNDwaAqSQTMnKv5tyTN4yFJR6RZYMKyWD9KBvaqpO2TXRLrbLO7xU6S1sQ6m5MQqF+A8VD9dqlfyXgodVIKRAABBBDYUIB+36Engn7foWBQlVAFWE8KNbK0CwHHBUi4cDxAdVSPCfM60LgEAY8FHpF0aLn+O+20kxYtWqT27dt73CR/q7569Wp17dpVr7zySrQRcyV197dV1BwBBBBAwCEB+n2HgkG/71AwqEoIAsFNjpeDQtJFCI8nbfBUgHGTQ4Fj3ORQMKhKEoGvSXo4yQUxzm30i1lYP4oRpMgpZ0u6Ptklsc4eve6sH8Q6k5MQsBNgPGTnl+rVjIdS5aQwBBBAAIHmAvT7Dj0V9PsOBYOqhCjAelKIUaVNCHgiQMKFJ4FKUE0mzBNgcSoCngsMkTQ52oaf/OQnOuGEEzxvlt/Vv/fee/Xd7363shFnSbrB75ZRewQQQACBBgvQ7zc4ANVuT7/vYFCoko8CwU6Ol4NB0oWPjyV19lyAcZODAWTc5GBQqFIcgTR3uWj07hamvawfxYn6f875pKTlkrZLdlmrZ78t6XOSzC4XHAhkKcB4KEvdOstmPFQnHJchgAACQB9OFwAAIABJREFUCNQSoN+vJdSAn9PvNwCdWxZBgPWkIkSZNiLgsAAJFw4Hp86qMWFeJxyXIeCZwOaS/rwu4WKbcr1PPvlk3XHHHZ41I8zq9unTR3feeWe0cW9I+rwks6DGgQACCCCAQFIB+v2kYjmeT7+fIza3ClEg+MnxctBIugjx8aVNjgowbnI0MKZajJscDg5Va0ngcEkPpsTT6N0tTDNYP0oezMEpv0hnrKSRyavBFQgkEmA8lIgr35MZD+Xrzd0QQACBAgjQ7zscZPp9h4ND1XwUYD1J6ifpxz4GjzojEIoACRehRPI/7WDCPLyY0iIEqglcLmlo+Qdt2rTRiy++qE6dOqHlgMCyZcu06667au3atdHamJgNc6B6VAEBBBBAwD8B+n2HY0a/73BwqJrrAoWZHC8HgqQL1x9J6heIAOMmhwPJuMnh4FC11gTS2OXiYUkmeaPRB+tHySNgdrl4qWlXiuRXb3gFu1vYCnJ9XAHGQ3GlGnAe46EGoHNLBBBAIGwB+n2H40u/73BwqJpvAqwn/SdiJF349vRS36AESLgIKpylxjBhHl5MaREClQIdJL0iaf2/4WPGjNGIESOQckhg7NixGjlyg5eVmX+fd5K0wqFqUhUEEEAAAfcF6Pfdj5Ho9z0IElV0TaBwk+PlAJB04dqjSH0CE2Dc5EFAGTd5ECSqWClwhKQ5liwu7G7B+lH9QRwgaVr9l6+/cryk4SmUQxEItCbAeMiD54PxkAdBoooIIICAHwL0+x7EiX7fgyBRRdcFWE9qHiGSLlx/aqlfsAIkXIQXWhIuwospLUKgUuAaSeeXv7nTTjvJZMZvtBH/pLv0qHz00UelHUdeecXkxqw/rpV0gUv1pC4IIIAAAs4L0O87HyKJft+DIFFFlwQKOzleDgJJFy49jtQlMAHGTR4ElHGTB0GiitUEbHa5cGV3C9Mu1o/qe74/Ielly10u2N2iPnuuSi7AeCi5We5XMB7KnZwbIoAAAqEK0O97EFn6fQ+CRBVdFmA96cc/Vr9+Jr+i2UHShctPLnULVoBP54YXWibMw4spLUIgKrCdpFeju1tMmjRJZ511FkoOCkyePFlnn312tGbm3+gdJP3NwepSJQQQQAAB9wTo992LSYs1ot/3KFhUtZEChZ8cL+OTdNHIx5B7ByrAuMmjwDJu8ihYVLUscKSkX9XJ4cruFqb6rB/VGURJZ0i6qf7L9d+Shlpcz6UIxBFgPBRHyZFzGA85EgiqgQACCPgrQL/vUezo9z0KFlV1SYD1pKZosJ7k0mNJXYouQMJFeE8AE+bhxZQWIRAVuEzSyPI3Pv/5z+tPf/oTQg4LfOELX9Cf//znaA3HSLrU4SpTNQQQQAABdwTo992JRaya0O/HYuKk4gowOV4ReybJi/vLQMszEWDclAlrdoUybsrOlpIzE6hnl4tfSzossxolL5j1o+Rm5Stsdrl4V9JOkv5e/+25EoFYAoyHYjG5cxLjIXdiQU0QQAABDwXo9z0LGv2+ZwGjuo0WYD2J9aRGP4PcH4GqAiRchPdgMGEeXkxpEQJRgdclbVP+xrXXXqvzzjsPIYcFrrvuOp1//vnRGr4haVuHq0zVEEAAAQTcEaDfdycWsWpCvx+LiZOKKcDkeAtxJ+mimL8QtDoTAcZNmbBmVyjjpuxsKTkzgaMk/TJh6S7tbmGqzvpRwgBWnH6apB/XUcQPJV1cx3VcgkBSAcZDScUafD7joQYHgNsjgAACfgvQ73sWP/p9zwJGdRspwHoS60mNfP64NwKtCpBwEd4DwoR5eDGlRQiUBfpJurn8f7bccku99tpr2mSTTRByWOCDDz7QZz/7Wb311lvRWpot6G9xuNpUDQEEEECg8QL0+42PQeIa0O8nJuOCYggwOV4jziRdFOMXgVZmKsC4KVPebApn3JSNK6VmLvAHSfvEvItru1uYarN+FDN4LZy2saQ/SvpCgmLY3SIBFqdaCTAesuJrzMWMhxrjzl0RQACBAATo9z0MIv2+h0Gjyo0QYD2J9aRGPHfcE4HYAiRcxKby5kQmzL0JFRVFILHAI5IOLV/1/e9/XxMmTEhcCBfkL3DxxRfrhz80LzJbf8yV1D3/mnBHBBBAAAGPBOj3PQpWtKr0+54GjmpnJcDkeExZki5iQnEaAtUFGDd5+mQwbvI0cMWu9tGSfhGTwLXdLUy1WT+KGbxWTuuzLuFieoJirpZ0UYLzORWBegUYD9Ur1+DrGA81OADcHgEEEPBTgH7fz7iJft/TwFHtvARYT4opzXpSTChOQyADARIuMkBtcJFMmDc4ANwegYwE9pS0KFr2888/r86dO2d0O4pNU2DJkiXaY489KovsKum5NO9DWQgggAACwQjQ73scSvp9j4NH1dMWYHI8oSiT5AnBOB2BjwUYN3n8JDBu8jh4xa56nF0ufiPpaw4ysX5kH5Qku1ywu4W9NyXEE2A8FM/JybMYDzkZFiqFAAIIuCxAv+9ydGrUjX7f4+BR9awFWE9KKMx6UkIwTkcgJQESLlKCdKgYJswdCgZVQSBFgcskjSyXd8QRR2jOnDkpFt/Yoj788EONHj1aY8aM2aAiAwcO1DXXXKNNN920sRVM4e5HHnmkHnzwwWhJprGXplA0RSCAAAIIhCcQXL//0UcfacWKFXrggQf0yCOP6Omnn9bSpUtLkWvXrp323ntvde3aVd/4xjd0yCGHqH379l5HlX7f6/BR+XQEmByv05FJ8jrhuKzIAt6PmxYsWKBjjz1WK1eutIrjHXfcoZNPPtmqjEZczLipEerc01Lg65IeqFFGN0nzLO+TxeWsH6Wj2lvS3TGKulbSBTHO4xQEbAW8Gw+ZOaFevXpp4cKFtm1vdv2jjz6qbt3MP8P+HIyH/IkVNUUAAQQcEPCu369l9u6772r+/Pmlz7888cQTpfHBm2++Wbpst9120z777KPu3buX1o86dOigjTby+6OO9Pu1ngh+XkAB1pPqDDrrSXXCcRkCFgJ+j0IsGh7wpUyYBxxcmlZogcWS1m+RcPPNN6tfv37BgCxevFgnnHCCTEZ/9Agp4eKWW27RGWecEW3e85K6BBNEGoIAAgggkKZAMP2+SbQwyRVjx47VfffdF8toq6220ogRIzRgwAC1bds21jWunUS/71pEqE/OAkyOW4IzSW4JyOVFE/B+3DR79mz17NnTOm6+JlwwbrIOPQU0RqC1XS5c3d3CSLF+lN7zskH/00KxO0iyy6ZLr76UFLaAd+MhEi42fCAZD4X9C0rrEEAAgZQFvOv3W2r/2rVrNXPmTI0fP16LFi2KxdS3b9/Sizw7deoU63wXT6LfdzEq1KmBAqwnWeKznmQJyOUIJBQg4SIhmAenM2HuQZCoIgIJBfaW9HT0mlWrVnn/5udye9577z0NHz5cV111VTOWkBIuVq9erS222KKyjftIeibh88DpCCCAAAJhCwTT75u3Et1www2lye81a9Ykjpp5y8+kSZO06667Jr620RfQ7zc6Aty/gQJMjqeEzyR5SpAUE7pAEOMms7PnhRdeaB0rXxMuGDdZh54CGiNwjKT/28KtD5L0RGOqVfOurB/VJIp9wncl3dPK2ddLOjd2aZyIQP0CXo6HSLjYMOCMh+r/BeBKBBBAoGACXvb71WL0zjvvlBItzH9JD7PrxdSpU3XooYd6udsF/X7SiHN+wAKsJ6UUXNaTUoKkGARiCJBwEQPJs1OYMPcsYFQXgRgCwySNK5/Xo0cPzZo1K8Zl7p9i3np99913a9CgQVU/iBlSwoWJhnljpXlzZeQYLin5LIL7oaWGCCCAAAL1CwTR75s3E5lkyqFDh9YvIalbt24yO3uZCXTfDvp93yJGfVMQYHI8BcRoEUySpwxKcSEKeD9uev/990vjJZN0YXv4mnDBfIlt5Lm+gQJPrUu6+HLF/X8t6bAG1qnWrVk/qiWU7OdmB+POVS55X5J55S67WyTz5Oz6BLwcD5Fw0TzYzCPV9wvAVQgggEDBBLzs9ytjlMb6UceOHXXbbbeVki58POj3fYwadU5ZgPWklEFZT0oZlOIQaEGAhIvwHg0mzMOLKS1C4BFJ6/9SnDZtmgYMGOC9ikm2+OUvf6nBgwdr+fLlVdsTWsLFjTfeKNOmyDFXUnfvg0kDEEAAAQTSFAii3zfJoaecckpdO1tUYp555pmlDyG2bds2TefMy6Lfz5yYG7glwOR4RvFgkjwjWIoNRcD7cZPZwbR///6aOXOmdUx8Trhg3GQdfgpojMA3Jf284tbdJM1rTHVi3ZX1o1hMsU/6jqRq/4DfIOms2KVwIgJ2Al6Oh0i4aB50xkN2vwhcjQACCBREwMt+vzI2c+bM0fHHH2+9fnTcccfJfHZmm2228S789PvehYwKpyvAelK6nutLYz0pI1iKRSAiQMJFeI8DE+bhxZQWFVtgc0lrogQvv/yyOnUyL8jy9/j3v/+tGTNm6JxzztGbb77ZYkNCS7hYtmyZdt5558r2tpP0tr/RpOYIIIAAAikKBNHvv/766zJJEhW7OtXN1K5dO02fPr20U5RPB/2+T9GirpYCTI5bAta6nEnyWkL8vKACQYybzAsoTjrpJM2bZ//5bJ8TLhg3FfS3OIxmR3e5+I2krzneLNaP0g9Q5S4X7G6RvjEltizg7Xgoq4SLIUOGaMKECd69tMOEmPEQv+oIIIAAAjUEvO33o+165513dPbZZ+vWW29t1lyzFmT6cvMZkh122EEffvihlixZossvv1x33313VZ6f/vSn+va3v+3dw0O/713IqHB6AqwnpWdZtSTWkzIGpvjCC5BwEd4jwIR5eDGlRcUW+LqkB8oEXbp00XPPPee1yJo1a3TFFVfo+uuvr/nWgtASLkzg9txzTy1evDgaw29I+oXXQaXyCCCAAAJpCQTR75tEi5aSI8yE+fDhw0u7X2y33XbaeOON9dZbb+m+++7TZZddFtyuV/T7af1qUI7DAkyO5xQcJslzguY2PgkEMW5asGCBjj32WK1cudLa3ueEC+ZLrMNPAY0TOErSL5tuf5CkJxpXlVh3Zv0oFlOik74l6b7IFVMkDUlUAicjUL+At+OhLBIuzFyUecv1Zz/72fpFG3wl80gNDgC3RwABBNwW8Lbfj7I+++yzpd0tXnzxxWba5jMkF110kdq0abPBz/75z3/q3HPPLb2Yq/Lw+fMk9Ptu/8JRu0wEWE/KhLV5oawn5QTNbQopQMJFeGFnwjy8mNKiYguMkTSiTDBo0CBNmWLWbPw7zK4Wv/71rzVs2DA99ZR5+Vvtw+c/kFtq3eDBgzV16tToj8dKGllbgzMQQAABBAog4H2///7772vo0KG65pprmoXLJFuYPvDEE0/URhs1/1N07ty5OvXUU6smXRx88MG666671LFjR68eA/p9r8JFZZMLMDme3MzqCibJrfi4ODwB78dNJiQtJaqOHz9el1xySXhRa6VFjJsKFe7QGjtf0r8kfdWDhrF+lH6QzB+3iyR1WTePv1bSFyS9kv5tKBGBqgJBjIeSxHbt2rW66qqrSnNP0eOAAw6Q+Xupc+fOSYpz7lzGQ86FhAohgAACLgkE0e+3NA9y+OGH6/bbb9f2229f1fzhhx/Wcccd1+yFnkcddZTuvPNObb311i7FKlZd6PdjMXFSOAKsJ+UcS9aTcgbndoURIOEivFAzYR5eTGlRsQXMG9LMm9JKh/kj07wR2qfDJFo888wzuvLKK1vc6rGl9oSYcGHevNC3b99ok3+17u13R/sUU+qKAAIIIJCZgPf9vtmtwoxV7r///mZIZjL85ptv1pZbblkV8L333tPFF1+siRMnNvt5165d9ZOf/ES77757ZvhZFEy/n4UqZToiwOR4gwLBJHmD4LmtiwLej5sMqklSvfDCC5v5zpgxQ7169XLRPbM6MW7KjJaCsxc4rOmD9nOzv5X1HVg/siasWsCJku6S9CNJA7K5BaUiUFUgiPFQktjOmTOn9FZss5N6+TAv+Jg5c6aOPPLIJEU5eS7jISfDQqUQQAABVwSC6PdNckSfPn2amQ4ZMqSUVPnpT3+6qvfy5ct10kknad68eRv8fK+99tI999yj3XbbzZU4xa4H/X5sKk70X4D1pAbFkPWkBsFz26AFSLgIL7xMmIcXU1pUbIHXJW1TJliyZIl3HzR87LHH9JWvfKWuKIaYcPHCCy9UvmXpDUnb1gXERQgggAACoQl43+8vXbq09OHAhQsXNovN1VdfrQsuuKDVmLU02W4uevTRR9WtWzevYk6/71W4qGx8ASbH41tlciaT5JmwUqh/At6Pm1raGcx8aNB8mPDAAw/0LyoWNWbcZIHHpQjEF2D9KL5VkjM3lvRHSV9jd4skbJybgoD346EkBi+++GLpJR/z55uNhf5zmF3VR48erTZt2iQpzslzGQ85GRYqhQACCLgiEES/39Ia0GWXXaaRI0e2aP2Pf/xDJ598sn71K/Muy/8cPidc0O+78qtFPTIWYD0pY+BaxbOeVEuInyOQTICEi2RePpzNhLkPUaKOCMQT6CDpL+VTN99882ZbJMYrprFntZZwYT5EMHbsWD399NO69dZbm1U0xIQL00jT7rfffjva3s9JWtHYSHF3BBBAAIEGCwTR7//9738vLXybJFHzIcJFixbpzTfflHn7kFn8rvWm5pYm233d4YJ+v8G/Vdw+CwEmx7NQraNMJsnrQOOSkASCGDetWrVK/fv3L72ROXrsu+++Mjtc7LLLLiHFLFZbmC+JxcRJCNgIsH5ko9f6tR0lLc+ueEpGoJlAEOOhuHE1u6IOHz689Obr6GFezHHHHXeoU6dOcYty/jzGQ86HiAoigAACjRAIpt9/8MEHq+5KVWuHi5deekm9e/fWggULNvA//PDDddddd2mbbda/w7QR8an7nvT7ddNxoR8CrCc5EifWkxwJBNUIQoCEiyDCuEEjmDAPL6a0qLgCR0iaU26+ebPh448/7p1GSwkX5m0DZnLctOuiiy7StGnTmrUt1ISLgw46SE888US0vWav6we9Cy4VRgABBBBIUyCIft8WpKWEi4MPPrg0ad6xo/kMi18H/b5f8aK2rQowOe7YA8IkuWMBoTp5CgQxbjIJqSeddJLmzZu3gd0xxxyj6dOna8stt8zT1Il7MW5yIgxUImwB1o/Cji+tK5ZAEOOhuCGbNWtWaXeLNWvWbHCJSbYwb7sO6WA8FFI0aQsCCCCQmkAw/X5Lu6SbxInbb79d22+/fVW0lhI1zK7qV1xxhT75yU+mhp1nQfT7eWpzr5wFWE/KGbzW7VhPqiXEzxGIJ0DCRTwnn85iwtynaFFXBFoXGCJpcvmU0047TWYA5NtRLeHCvKHgBz/4QelNA++++67MH8JFSrg4/fTTK3f0OEvSDb7FlvoigAACCKQqEES/byPy4YcflraMvvzyy5sVY8ZBkyZNUtu2bW1u0ZBr6fcbws5N0xdgcjx901RKZJI8FUYK8U8giHGTeSvjscceq5UrV24QATNncuGFF2rOnDl64IEHSgkZZscwk3hqXl5x9NFH65vf/KY6dOigjTYKa3qfcZN/v4zU2DsB1o+8CxkVRqBFgSDGQ3Hi+/rrr+vMM8/U7NmzNzj9hBNOKK0rhZakyngozlPBOQgggEDhBILp91vatcpEdOrUqaU+f+ONN94gwK+99prMizpNAmb0MLtD3HfffTrssMO8fSDo970NHRVvXYD1JEefENaTHA0M1fJKIKwVGa/oM6ssE+aZ0VIwArkL/FDS98p3HTNmjEaMGJF7JWxvGE24OO644zRs2DB96UtfWv+HchETLsaOHVv6QGnkuFLS922tuR4BBBBAwGuBIPp9mwi8/PLLOvHEEzV//vxmxdx0000644wzbIpv2LX0+w2j58bpCTA5np5lJiUxSZ4JK4W6LRDEuMl8aLBnz57NpLfddtvSyykq3+AcPdF8qMAkZpgdQ83LLEI5GDeFEkna4bAA60cOB4eqIZBQIIjxUK02f/TRR5o4caLOP//8DU41Y6GZM2fqyCPN5uFhHYyHwoonrUEAAQRSEgiq31+yZIlMokHlWpDp34cPH65TTz1Vn/3sZ2Ve0vXcc8/psssuKyVWVB5nn322JkyYoE033TQl5vyLod/P35w7Zi7AelLmxHY3YD3Jzo+rESDhIrxngAnz8GJKi4orMENSr3LzzRaKZstk344nnnhCM2bMUP/+/bXHHns0eyNBERMupk+frr59+0ZDeY+k3r7FlvoigAACCKQqEES/X6/I2rVrNWrUKI0fP75ZEd26ddMdd9yhTp061Vt8Q6+j328oPze3F2By3N4wlxKYJM+FmZu4IxDEuOmaa64p7WRhc5gdL6ZMmaKDDjrIphhnrmXc5EwoqEi4AqwfhRtbWlY8gSDGQ7XCtmzZMvXp00fmxV7Rw+edUGu1mfFQLSF+jgACCBRSILh+//HHH9fgwYO1cOHCugJqdrq6/vrrS4kZPh/0+z5Hj7pXEWA9yZPHgvUkTwJFNZ0UIOHCybBYVYoJcys+LkbAKYFHJB1artFDDz3k9XaILckWMeHi4Ycf1uGHHx4lmSupu1NPH5VBAAEEEMhboBD9fjVU87bCu+++W4MGDar6Jucbb7yxlLi50UZ+/vlKv5/3rxL3S1GAyfEUMfMoiknyPJS5hyMC3o+b3n//fQ0dOlQm6cL26Nixo2677TYdeuj6KSTbIht2PeOmhtFz4+IIsH5UnFjT0vAFvB8P1QqRmS8yYyWzo1f0MG+/Nm+5Puyww2oV4eXPGQ95GTYqjQACCGQtEGS/bxIrzYu4zItH4x5mHHDOOeeU5lTM174f9Pu+R5D6RwRYT/LscWA9ybOAUV1nBPz8xIozfE5WhAlzJ8NCpRCoS2CxpD3KVz777LPq2rVrXQW5fFEREy4WLVqkL37xi9GwPC+pi8txom4IIIAAApkLFKLfr1Q0i+dmkdy83Xn58uXNkI877jhNmzZN22yzTeYByOoG9PtZyVJuxgJMjmcMnFXxTJJnJUu5jgl4P25atWpVKaF05syZqdAecMABMm9F3HXXXVMpr1GFMG5qlDz3LZAA60cFCjZNDV7A+/FQrQi9/PLLOvHEEzV//vwNTjVvtDZzRVtuuWWtIrz8OeMhL8NGpRFAAIGsBYLt9//+97+XEiyr7X5eDXXYsGG64IIL9JnPfCZr81zKp9/PhZmbZC/AelL2xpncgfWkTFgpNHABEi7CCzAT5uHFlBYVV+BVSduXm79ixQrtuOOOwWkUMeHir3/9qzp06BCN5UpJOwQXXBqEAAIIIJBEoBD9fhSkVrJF586dNWPGjMokxSSmTpxLv+9EGKhEMgEmx5N5OXc2k+TOhYQKpS/g/bjJJJqedNJJmjdvXmo65kMHo0ePVps2bVIrM++CGDflLc79CijA+lEBg06TgxXwfjxUKzI333xzKUG18vjpT3+qb3/727Uu9/bnjIe8DR0VRwABBLIUCK7fX7t2re69997SPMbSpUsT2W211Va68sorS/Mqn/rUpxJd69rJ9PuuRYT61CHAelIdaC5dwnqSS9GgLj4IkHDhQ5SS1ZEJ82RenI2AywKrJa3fB9G8/bB9+/Yu17euuhUx4WL16tXaYostol5rJIUX3LqeCC5CAAEECitQiH6/HN1ayRZmwnzy5Mnq1auXNtrI7z9b6fcL+zvta8OZHPc1chX1ZpI8kEDSjJYEvB83LViwQMcee6xWrjTvX9jwMOOgoUOH6uSTT9Z2222njTfeWGZO6NFHHy19EOGpp56q6mKSVc2HFbp08XcDTcZN/NIjkLkA60eZE3MDBHIT8H481JrUW2+9pTPOOKO0K2r06N69u+68807tsEO4769iPJTb7xA3QgABBHwSCKrfN58PmTBhgn7wgx9YxeC8887TuHHj1LZtW6tyGnkx/X4j9bl3CgKsJ6WA6EIRrCe5EAXq4IuA359c8UU533oyYZ6vN3dDIEuB9yVtUr7B+++/r002Wf9/s7xvrmUXMeHigw8+0Cc/+cmo8weSNvhGrkHgZlkIbNAfZ3EDykQgIAH+Jvk4mIXo901D//3vf+uuu+7SkCFDtGaNyTnc8Agp2cK0jH4/oH+twm8Kk+OBxZhJ8sACSnOiAt6Pm2bPnq2ePXs2i2q3bt00bdq0FpMm3njjDV100UWaPn161Sdi6tSpGjhwoLdPC+Mmb0NHxf0RYP3In1hRUwRqCXg/HmqtgQ8//LCOO+64ZvNGI0eO1KhRo/SJT3yilo+3P2c85G3oklSc9aMkWpxbdAHWjz5+AoLp983LuCZOnKjzzz+/6rN9wQUX6Oyzz1anTp1KP1+2bJkmTZqka665pur5V1xxRWmexNfdPun3i/5PnNftZz3J6/A1rzzrSYEFlOZkJsDgNDPahhXMhHnD6LkxAqkL/FvS+n+nzYcTfX/DczWhIiZcmIkE84bKyGH+7d7gG6k/TRSYtwAT5nmLcz+fBfib5OPoFaLfN9tEmw8CDhs2rGqyRceOHTVlyhQdffTRwYx76Pd9/uepUHVncjzQcDNJHmhgaZb34yYzF/K3v/1Nzz//vBYuXKj58+fLvNXwhhtukNmporXj2WefVe/evbVkyZJmp5mE1quuukqf/vSnvXxKGDd5GTYq7ZcA60d+xYvaItCagPfjoZYaZ14+Znb7qvxgZbt27fSLX/xCJkE15IPxUMjRXd821o8KEWYamZIA60eBrR8tXbq0tLO5mQupPMaMGVMaA1QmT5h1JTPXYX5WeZg1pZkzZ+rLX/5ySo9cvsXQ7+frzd1SE2A9KTVKtwpiPcmteFAbNwUYnLoZF5taMWFuo8e1CLglEOyEeZSZhIuSBgkXbv3upVEbJszTUKSMogjwN0lgE+YtPbhmUtwslptJ82o7W+y1116lZIuDDjooqGefCfOgwhlqY5gcDzWyTe3upFomAAAgAElEQVRikjzwABezeYWYL2kptK3Noxx11FG68847tfXWW3v5ZDBu8jJsVNovAdaP/IoXtUWgNYFgx0Mvv/yyTjzxxFJCavQwL+cwu3x95jOfCfrJYDwUdHjLjWP9qBBhppEpCbB+FND6kenjzBqR2ZGi8jAJlXfcccf6nS0qf75y5Ur17dtXDz30ULNrL7nkktK6k487YNHvp/QvBcXkKcB6Up7aDbgX60kNQOeWXgkwOPUqXLEqy4R5LCZOQsALgWC2hmxNu4gJF2wN6cXvn20lmTC3FeT6IgnwN8nH0Q6633/vvfd09dVXl3a2qHYcc8wxmjx5sszbiEI76PdDi2hw7WFyPLiQVm8Qk+QFCXRxmhn0uClOGM0HCS699NJmp/qecMG4KU70OQcBKwHWj6z4uBgBpwSCHQ/9z//8j77zne80w/b5w5RJnhzGQ0m0vD2X9SNvQ0fFGyDA+lFA60erVq1S//79SztSVB61+nmTmDBu3DiNHDmy2bXdu3cvvXxihx12aMAjandL+n07P67OXYD1pNzJG3ND1pMa485d/RBgcOpHnJLUkgnzJFqci4DbAqsltStX0fwB2r59e7drXEftiphwsXr1am2xxRZRrTWSwgtuHc9DQJd43R8HFAea4oBAK3+Ql2vH3yQfSwTb77e23bNp+JAhQ0pvH9pqq60ceGLTrwL9fvqmlJiaAJPjqVH6URCT5H7EiVrGEgh23BSr9VJp7BRiwgXjprhPAOchULeA1/NVG23UbPqA+YS6HwUuDEAgyPHQ+++/r6FDh5befl15zJo1Sz169AggdK03gfFQ8CE2DfS6Py5EhGhkbgKsH8WmDqLff+mll9S7d28tWLCgWcPN7hYnn3xyqyAmqaJPnz7NzjG7p99zzz3abbfdYoO6ciL9viuRoB4xBFhPioEU0imsJ4UUTdqSpgCTkWlqulGW13+gM2HuxkNELZwReFXS9uXarFixQjvuuKMzlUurIkVMuPjrX/+qDh06RAlXSvLvlQtpPQRhluN1fxxmSGhVIwRiTJabavE3ycfBCbLfN8kWZpHcfChwzRqTX/ifo127drr44otL20dvuummjXhEc7kn/X4uzNwkuQCT48nNgriCSfIgwkgjPB83mTHRwoUL9cYbb+iPf/yj/vGPf6z//+eff7769u1bM8ahJlwwbqoZek5AwFbA6/kq1o9sw8/1gQkEOY/06quvlj5s+cgjj2wQLp8/SJn0uWM8lFTMy/O97o+9FKfSTgqwfpQoLEH0+0uXLlWvXr1KcyCVh03ChSnr0UcfVbdu3RKhunAy/b4LUaAOMQRYT4qBFOIprCeFGFXaZCvAh5tsBd273us/0Jkwd++BokYNFVgsaY9yDZ599ll17dq1oRXK4uZFTLhYtGiRvvjFL0Y5n5fUJQtfymyYgNf9ccPUuHFQAjEny02b+Zvk48gH1++bLZ7vvvtuDRo0qGqyhUnEOPXUU9WmTZugnv3KxtDvBx1eXxvH5LivkUup3kySpwRJMY0U8HrctHz5cp100kmaN29eM8Nzzz1XEyZM0Kc+9akWfU3CxllnnaXp06c3O6d///667rrrtNlmmzUyPnXfm3FT3XRciEBcAa/nq1g/ihtmziuIgNfjoZZi9Nhjj+nrX/96s3mkU045RZMnT5Z5eUfoB+Oh0CNcap/X/XEhIkQjMxdg/SgxcRD9fmsJF7fddlvNF1C0tMPFrrvuqpkzZ1Z+/iIxciMuoN9vhDr3TCjAelJCsNBOZz0ptIjSHlsBPtxkK+je9V7/gc6EuXsPFDVqqIB5hc+h5Ro89NBDOuywwxpaoSxuXsSEi4cffliHH354lHOupO5Z+FJmwwS87o8bpsaNgxFo6Q/vW265Rf369atsJ3+TfCwSXL8/d+7cUkKF+VBh5XHFFVeUdrYIPdnCtJt+P5h/2kJpCJPjoUTSsh1MklsCcnmjBbweN7WWMNG5c2fNmDGj1Q8J/P73v9fxxx9fdYw1fvx4XXLJJY2OT933Z9xUNx0XIhBXwOv5KtaP4oaZ8woi4PV4qKUYTZs2rfTijspj1KhRMv9V+XcguHAzHgoupNUa5HV/XIgI0chMBVg/qos3iH7/pZdeUu/evbVgwYJmCGYuw+zm+YlPfKIqkHnB17hx4zRy5MhmP993331Lcym77LJLXbiNvIh+v5H63DuGAOtJMZCKcArrSUWIMm2MK8CHm+JK+XOe13+gM2Huz4NGTXMRmCGpV/lOt99+u8xbfEI7iphwYd5C2bdv32go75HUO7TYFrw9XvfHBY8dzbcUaG2y/PTTT6+2MMrfJB+bB9XvL1u2TH369JF5M2HlMWTIkNKbm9u2bWv5tPlxOf2+H3EqSC2ZHC9IoOM2k0nyuFKc56CA9+Mms9PXhRdeWJW2Z8+epTc477jjjs1+/tprr2ngwIGaNWtWs59tv/32+tnPfqb999/fwZDFqxLjpnhOnIWAhYDX81WsH1lEnktDFPB+PFQZlP/93/8tvZzjhhtuaBYv8yHKXr3WL5eFGM/1bWI8FHR4y43zuj8uRIRoZGYCrB/VTRtEv79q1SqZnTnNbhSVxwEHHFDaMX3nnXeuirRy5crS5yvMS0orD/NSiptuuklbbLFF3cCNupB+v1Hy3DeGAOtJMZCKdArrSUWKNm1tTYAPN4X3fHj9BzoT5uE9kLTISuCHkr5XLsFk9I8YMcKqQBcvLmLCxdixYyvfvnClpO+7GB/qVLeA1/1x3a3mwsIL1JosN0CM91p8TILp99977z0NHz5cV111Vaq/E48++qi6deuWapl5FEa/n4cy94ghwOR4DKQinsIkeRGjHkSbvR83LV68WCeccIKWLFlSNSD77bdf6S3O3bt3LyWpvvPOO3rkkUc0evRoPfXUU1WvOe200zRp0iSvk1oZNwXx+0kj3Bbwer6K+QS3Hy5ql7uA9+OhSrG33nqr9NKx+++/f4MftWvXTnPmzNGBBx6YO3Ijbsh4qBHqud/T6/44dy1uGIwA60dWoQyi3ze7VJgXUJgEy2pHSy/rWrt2bWm9aejQoVWvMz+74IILvNwJi37f6veCi7MTYD0pO1uvS2Y9yevwUfmUBEi4SAnSoWK8/gOdCXOHniSq4oLAEEmTyxUxC+dm8BLaUcSEC/OG91tvvTUayrMkNX9tU2jBLlZ7vO6PixUqWpuWQJzJcnMvxnstigfT7//2t78tbQtt3jiU5uFrwgX9fppPAWXVKcDkeJ1wRbmMSfKiRDqodno/bjIfFjAJFePHj08lMB07dtSdd97pZXJqFIBxUyqPA4Ug0JqA1/NVzCfwcCOwgYD346HKeC5durS0i8XChQs3+NG+++4rs8PFLrvsUohHgPFQIcLsdX9ciAjRyNQFWD+yJg2m32+pvy8LnXjiibrkkkvUuXNnbbzxxjK7qZuXS5hEjWrHXnvtpXvuuUe77babNXIjCqDfb4Q696whwHoSj0irAqwn8YAUXYCEi/CeAK//QGfCPLwHkhZZCRwhaU65BPP2nscff9yqQBcvLmLCxUEHHaQnnngiGo4jJT3oYnyoU90CXvfHdbeaCwsrEHey3AAx3mvxMQmi3ze7W1x88cWaOHFi6r8PviZc0O+n/ihQYDIBJseTeRX2bCbJCxt6XxsexLjpxRdfLL3Fef78+dZxuOKKK0pviGzTpo11WY0sgHFTI/W5d0EEvJ6vYj6hIE8pzYwrEMR4KNrYxx57TF/5yleatf+oo44qJZZuvfXWcW28Po/xkNfhi1t5r/vjuI3kPATKAqwfpfIsBNPvm10ubrrpJg0YMCAVmGuvvVbnnnuul7tbGAD6/VQeAwpJT4D1pPQsgy6J9aSgw0vjagiQcBHeI+L1H+hMmIf3QNIiK4EOkv5SLmHzzTfXmjVrrAp08eIiJlyYLbDffvvtaDg+J2mFi/GhTnULeN0f191qLiykQJLJcgPEeK/FxySIfn/x4sU64YQTtGTJktR/H3xNuKDfT/1RoMD4AkyOx7fiTKm0o2K/fv2qWZhvhrfdIlH3WSCIcZMJwNy5c3Xqqadq+fLldcdjyJAhmjBhgtq2bVt3Ga5cyLjJlUhQj4AFvJ6vYj4h4CeTptUjEMx4qNz42bNnq2fPns0s+vfvr+uuu06bbbZZPU7eXcN4yLuQ1VNhr/vjehrMNcUVYP0otdgH1e+/8847pR0/bXf9DGE+hH4/td8RCrIXYD3J3rBQJbCeVKhw09iIAAkX4T0OXv+BzoR5eA8kLbIWeF3SNuVSzIcXd999d+tCXSqgaAkXL7zwQmkLzMjxhqRtXYoJdUlFwOv+OBUBCimEQNLJcoPCeK/VR8P7ft+8cbBPnz6ZPP8+JlzQ72fyKFBoPAEmx+M5cVaFAJPkPBIeCXg/bipbm91MBw8erIULFybiN4vy5513noYOHRpEsgXjpkTh52QE6hXwer6K+YR6w851AQsEMx4yMWppTmngwIG65pprtOmmmwYcyo+bxngo+BCXG+h1f1yYKNFQawHWj6wJKwsIqt83nxG54YYbNHr06LpeOjps2DCZ/3x++QT9fuq/IxRYvwDrSfXbFfpK1pMKHf7CNp6Ei/BC7/Uf6EyYh/dA0iJrgV9KOqpcyu23365TTjnFulCXCihawsX06dPVt2/faAh+Jelol2JCXVIR8Lo/TkWAQoIXqGey3KAw3mv10fC63//www81cuRIXX755Zk8/z4mXNDvZ/IoUGhtASbHaxtxRisCTJLzeHgi4PW4qdL4jTfe0FVXXVX6sEGc3U0POeQQXXrppfra176mjTfe2JOQtV5Nxk1BhJFGuC/g9XwV8wnuP2DUMHeBoMZDZj7JfHCy8hg1apTMf1X+DcgdPOsbMh7KWtiZ8r3uj51RpCJOC7B+lEl4gur3jdBHH32kp59+WmPHjtV9990XC22//fYr7YwRwnwI/X6skHNS9gKsJ2VvHPQdWE8KOrw0rooACRfhPRZe/4HOhHl4DyQtshYYI2lEuZRBgwZpypQp1oW6VEDREi7MWyunTp0aDcFYSSNdigl1SUXA6/44FQEKCVqg3slyg8J4r9VHw+t+f9WqVerfv79mzpyZyfPvY8IF/X4mjwKFti7A5DhPSCoCTJKnwkgh2Qp4PW5qieb111/XQw89pJ///OdaunRp6YMH5thqq61kPlTQrVs3fetb3yrtnNmmTZtshXMunXFTzuDcrqgCXs9XMZ9Q1MeWdrciENR4aMyYMaWE0srjsssuK73gowgH46EiRLnURq/748JEiYbWLcD6Ud10tS4Mqt+PNtYkXqxYsUIPPPCAHnnkkdJciJkTqZwPOfroo7XPPvsEMx9Cv1/rkefnOQiwnpQDchFuwXpSEaJMG8sCJFyE9yx4/Qc6E+bhPZC0yFrg65IeKJfSpUsXPffcc9aFUkDjBPbcc08tXrw4WoFvSPpF42rEnTMS8Lo/zsiEYgMRsJksNwSM91p9EOj3A/k9KTeDfj+wgLrfHCbH3Y+RVzVkktyrcBWxsoybAos646bAAkpzXBXwer6K+QRXHyvq1UABxkMNxM/i1oyHslB1skyv+2MnRamUMwKsH2UaCvr9THnzL5x+P39z7riBAOtJPBCpCrCelConhTksQMKFw8Gps2ob/IHevXv3OotpzGUmW7ni4BltTCi4qzsCm0taE63Oyy+/rE6dOrlTQ2oSW2DZsmXaeeedK89vJ+nt2IVwoi8CTJj7EinqmUjAdrLc3IwPSLRKTr+f6Il0+2T6fbfjE2DtmBwPMKguNIlJcheiQB1aEGDcFNCjwbgpoGDSFNcFWD9yPULUD4FkAoyHknk5fTbjIafDk3blWD9KW5TynBBg/SjzMNDvZ06c3w3o9/Oz5k5VBVhP4sHIRID1pExYKdQxAT7M7lhAUqjOBn+gp1Beo4vgGW10BLi/CwImE+nQckWmTZumAQMGuFAv6pBQ4MYbb9TAgQOjV82V5FdmXMI2F/h0JswLHPxQm57GZLmxIeGi5hNCv1+TyI8T6Pf9iFMgtWRyPJBAutoMJsldjQz1Wvf3NOOmQB4Dxk2BBJJm+CDA+pEPUaKOCCQTYDyUzMvZsxkPORuaLCrG+lEWqpTZUAHWj3Ljp9/PjTrbG9HvZ+tL6a0KsJ7EA5KpAOtJmfJSuAMCfJjdgSCkXIV3JG2WcpmNKu5fkto26ubcFwGHBIZJGleuT48ePTRr1iyHqkdV4gr07NlTs2fPjp4+XNL4uNdznlcCTJh7FS4qW0sgrclycx8SLmppi36/JpEfJ9Dv+xGnAGrJ5HgAQfShCUyS+xClQtbx/7H3LuB2jmf+/3dIq6G0aM1QfwlG01TbVA1mEkoPTjVxqkMIqpjGuQ1T45SoxOnS0TQmJQj/IkGKiUSVxLkidcpoqqgqIzojRcuIxqFFfnneZG97r6y91vO+633f5/RZ17UvkfUc7vtzPzvPvb73vvdL3hRJ2MmbIgkkboRAgPpRCFHCRgjkI0A+lI+Xt6PJh7wNTRWGUT+qgiprOiNA/ahW9Nz7teKubjPu/erYsnJLAtSTOCC1EKCeVAtmNnFEgIYLR+Ar3PZWSbtUuH6dSxtfvlbnhuwFAU8JfF7Soz1te+2117TWWmt5ai5mNSOwePFifeQjH2l8awtJv4RYlAQQzKMMa5pOlSmWG4I0XLQ9R9z7bRH5P4B73/8YRWIh4ngkgQzFDUTyUCKVlJ3kTRGEm7wpgiDiQkgEfiZp15AMbmEr9aNIAokbHRMgH+oYofsFyIfcx6BmC6gf1Qyc7aojQP2oOrZ9rMy9Xzvy8jfk3i+fKStaEaCeZIWJQWURoJ5UFknW8Y0ADRe+RaRze06WdG7PZY477jjtvffena9c4Qr/+Z//qf/4j/9o3OEUSedVuC1LQyAkAo9L+nSXwZdffrkOO+ywkOxP3tYrrrhChx9+eE8OT0jaPHkw8QJAMI83tkl5VrZYbuDRcGF1hLj3rTD5O4h739/YRGQZ4nhEwQzJFUTykKKVjK3kTYGHmrwp8ABifmgEqB+FFjHshYAdAfIhO07ejiIf8jY0VRlG/agqsqxbKwHqR7Xi7rkZ974z9OVszL1fDkdWyUWAelIuXAwuiwD1pLJIso5PBGi48Cka5dhifuX9w5I+2XO5Aw88UBMmTNB6661Xzi4lrfLSSy9p9OjRuuaaaxpX/K2krSQtLmkrloFA6ATGSRrT5cSOO+6oOXPmhO5TUvbvtNNOuv3223v6PF7S2KQgpOUsgnla8Y7S2yrEcgOKhgur48K9b4XJ30Hc+/7GJhLLEMcjCWSobiCShxq5aO0mbwo8tORNgQcQ80MjQP0otIhhLwTsCJAP2XHydhT5kLehqcow6kdVkWXd2ghQP6oNdbONuPed4u98c+79zhmyQi4C1JNy4WJw2QSoJ5VNlPVcE6DhwnUEqtl/W0n3NS696qqr6tvf/nb2tdFGG1Wzs+Wqzz//vCZOnJh9vfvuu81mbSdpruVyDINACgQ+I+mxno4+8cQTGjx4cAq+B+/jk08+qU9/uvsBJV3+fFbSr4N3Dgf6IoBgztkImkBVYrmBQsOF1dHg3rfC5Ocg7n0/4xKRVYjjEQUzZFcQyUOOXnS2kzcFHFLypoCDh+khE6B+FHL0sB0CzQmQDwV8MsiHAg5ecdOpHxVnx0wPCFA/ch4E7n3nIShuAPd+cXbMLESAelIhbEwqmwD1pLKJsp5LAjRcuKRf7d4jJV0mqX+zbXbffXftueee2dfaa69drSUrVn/11Vd10003ZV+zZs3qa883Jf2LpGm1GMUmEAiLwD2Stu8y+bvf/a7OP//8sDxI1NqTTjpJ3//+93t6f6+kHRLFkYrbCOapRDpCP6sUyw0uGi6sDw33vjUqvwZy7/sVj8isQRyPLKChu4NIHnoEo7KfvCnQcJI3BRo4zI6BAPWjGKKIDxDoTYB8KNATQT4UaOA6M5v6UWf8mO2QAPUjh/C5972B34kh3Pud0GNuTgLUk3ICY3i1BKgnVcuX1esjQMNFfaxd7PQpSRe3+6HeL37xi9p66627vwYMGFCKrQsXLtRDDz3U/fXzn/+83bpGDDxK0m/aDeR9CCRK4DBJl3f5bpqlXnzxRX3gAx9IFEcYbv/1r3/V3/7t38o0nfV4HS7pijA8wMqCBBDMC4JjmlsCVYvlxjsaLqxjzL1vjcqfgdz7/sQiQksQxyMMagwuIZLHEMUofCBvCjCM5E0BBg2TYyNA/Si2iOJP6gTIhwI8AeRDAQatHJOpH5XDkVVqJkD9qGbgrbfj3vcqHHbGcO/bcWJUKQSoJ5WCkUXKJkA9qWyirOeCAA0XLqjXv+doScdLGmiz9Uc+8hENHDhQpvHCfG244YZaffXVs6811lgj+695vfHGG9nXkiVLsv/+z//8j0yThfl67rnn9Nprr9lsZ8Y8J+lCSRNsJzAOAgkTeEnSx7v8/+EPf6hvf/vbCePw3/WJEyfqO9/5Tk9DX5a0nv+WY2GHBBDMOwTI9PoJ1CGWG69ouMgVW+79XLjcD+bedx+DSC1AHI80sLG4hUgeSySD94O8KbAQkjcFFjDMjZkA9aOYo4tvqREgHwos4uRDgQWsPHOpH5XHkpVqIkD9qCbQ+bbh3s/Hy/lo7n3nIUjFAOpJqUQ6UD+pJwUaOMzuJkDDRVqH4UhJx0ra3BO3H5c0SdJkT+zBDAiEQGCcpDFdhm6yySZ65plnQrA7WRs33XRTPfvssz39Hy9pbLJA0nEcwTydWEfhaV1iuYFFw0WuI8O9nwuX+8Hc++5jEKEFiOMRBjVGlxDJY4xqcD6RNwUWMvKmwAKGuSkQoH6UQpTxMXYC5EOBRZh8KLCAlWcu9aPyWLJSDQSoH9UAudgW3PvFuDmbxb3vDH1KG1NPSinaAftKPSng4GG6aLhI8xB8QdIekvaU9LmaESyQNHPF13/VvDfbQSAGAn8n6QXz86pdzkyaNEnHHHNMDL5F58OPfvQjHXus6XPrfhkRdQNJf4jOWRxqJIBgzpkIhkCdYrmBQsNFrqPBvZ8Ll9vB3Ptu+Ue6O+J4pIGN1S1E8lgjG4xf5E3BhEoibwooWJiaIgHqRylGHZ9jIUA+FFAkyYcCClb5plI/Kp8pK1ZEgPpRRWDLWZZ7vxyOtazCvV8L5tQ3oZ6U+gkIzH/qSYEFDHO7CdBwwWEYKGkrSVuv+PoHSauXhOUNSY9IeljSQ5IelLSwpLVZBgIpE5gg6TtdADbaaCM999xzzX6ANWVGzn1funSpBg4cqOeff76nLT+UNNq5cRhQBwEE8zoos0fHBOoWy43BNFzkDhv3fm5k9U/g3q+feQI7Io4nEOQYXUQkjzGqQflE3hRAuMibAggSJkLgfQLUjzgNEAiPAPlQADEjHwogSNWaSP2oWr6sXhIB6kclgax2Ge79avmWsjr3fikYWaQ1AepJnJAgCVBPCjJsyRtNw0XyR6ApgL+VNECSEdOnN4z4SY+GDNNQsV/D+/tLem5FY8WL4IUABCohsKEk81P83f+Gjx8/Xqeffnolm7FoMQJnnXWWxowZ03OyEVA3kvQ/xVZkVmAEEMwDC1iK5roQyw1nGi5ynzbu/dzI6p/AvV8/88h3RByPPMCxu4dIHnuEvfaPvMnr8Cw3jrwpgCBhIgRaE6B+xAmBgN8EyIf8jg/5UADxqcFE6kc1QGaLzghQP+qMX42zufdrhF10K3SQouSYZ0mAepIlKIb5SYB6kp9xwaq+CdBwweloR6DXB/6eP+C9YmK799utz/sQgEAxAudIOqVrar9+/fT0009nT1Tg5Z6AeeLIZpttpnfeeaenMef1jJl7K7GgYgII5hUDZvnOCLgSy43VNFwUih33fiFs9Uzi3q+Hc0K7II4nFOyYXUUkjzm63vtG3uRxiMibPA4OpkGgGIF29aF27xfblVkQgEA7AuRD7Qg5fJ98yCF8f7amfuRPLLCkCQHqR8EdC+59j0PGve9xcOIwjXpSHHFM3gvqSckfgaAA0HARVLicGNtOEG/3vhOj2RQCCRD4sKRnJX28y9eRI0dq6tSpCbjuv4sHHXSQpk2b1tPQlyVtIunP/luPhSURQDAvCSTLlE/ApVhuvKHholBMufcLYatnEvd+PZwT2QVxPJFAp+ImInkqkfbOT/Im70LyvkHkTR4HB9MgUIxAu/pQu/eL7cosCECgHQHyoXaEHL5PPuQQvj9bUz/yJxZY0kCA+lGQR4J73+Owce97HJzwTaOeFH4M8aAHAepJHIdQCNBwEUqk3NnZThBv9747y9kZAvETOHpZw8WPerr5k5/8RPvuu2/8nnvs4fXXX6/99tuv0cJjJF3ksdmYVj4BBPPymbJiCQRci+XGBRouCgeSe78wuuomcu9XxzbBlRHHEwx6Ci4jkqcQZS99JG/yMCzkTR4GBZMg0DmBdvWhdu93bgErQAACfREgH/LwbJAPeRgUNyZRP3LDnV3bEKB+FPQR4d73MHzc+x4GJR6TqCfFE0s86UGAehLHIQQCNFyEECW3NrYTxNu979Z6dodA/ATukbR9l5sbbbSRHnvsMa211lrxe+6hh4sXL9ZnP/tZPf/88z2tu1fSDh6ai0nVEkAwr5Yvqxcg4INYbsym4aJA8N6fwr3fEb5yJ3Pvl8sz8dUQxxM/ALG7j0gee4S99Y+8yaPQkDd5FAxMgUC5BNrVh9q9X641rAYBCDQSIB/y6EyQD3kUDPemUD9yHwMsaCBA/SiKI8G971EYufc9CkZ8plBPii+meNSDAPUkjoPvBGi48D1C7u1rJ4i3e9+9B1gAgbgJ/KOkX/R08Rvf+IZ+/OMfx+21p94deuihuvLKKxut+ydJD3hqMmZVRwDBvDq2rFyAgC9iuTGdhosCAXx/Cvd+R/jKncy9Xy7PhFdDHE84+Cm5jkieUrS98ZW8yZtQSORNHgUDUyBQLoF29RUQdM4AACAASURBVKF275drDatBAAKNBMiHPDoT5EMeBcO9KdSP3McAC3oQoH4UzXHg3vcolNz7HgUjLlOoJ8UVT7zpgwD1JI6GzwRouPA5On7Y1k4Qb/e+H15gBQTiJjBO0pieLl5yySX61re+FbfXnnl36aWXatSoUY1WjZc01jNTMaceAgjm9XBmFwsCPonlxlwaLiyC1noI937HCDtfgHu/c4askBFwIo4/9dRT2n///bVgwYJeYRg8eLDMY84333zzjsLz6quv6vDDD9eMGTN6rWNy5QkTJqh///4drV/H5Pvvv1/bbrtt91bjxo3TmDG9PnLVYUZ0eyCSRxfSEBwib/IgSuRNHgQBEyBQHYF29aF271dnGStDAAJdBMiHPDgL5EMeBMEvE6gf+RWPpK2hfhRd+Ln3PQgp974HQYjTBOpJnsaVelI1gaGeVA1XVu2cQAgNF42CbOdes0InBBrPDPHphGb5c0P4ni7fa1Y0BOZKGtYTxYMPPqitt94aOjUQeOihh7TNNts07nS/pPd/SqsGO9jCKwII5l6FI11jfBPLTSRouCjlPHLvl4Kx2CLc+8W4MWslAk7EcWNFXw0X5r0pU6ZkzRKdvMz3yJ577qlFixb1WsaXhouXX35Z11xzjQ455BCtvfbaTV1FIO/kBLSei0heHVtW7pMAeZPDw0He5BB+OltTn/Ar1tSP/IpHozXUj/yOT5XWkQ9VSbfN2uRDDuH7uzX1I39jk5Rl1I+iDTf3vsPQcu87hB/31tSTHMWXepIj8Cu2pZ7klj+7NycQgriGYO7X6UUw9yseCOZ+x6NO6z4v6b/Mz7F2bWp+M+28efO01lpr1WlHcnstXrxYQ4cO1eOPP97Td3N3fUHSL5MDgsNdBBDMOQvOCfgolhsoNFyUcjS490vBmH8R7v38zJjRlIAzcdxY06rhwjzqfNKkSVpjjTUKhW7p0qXZUyxOPPHElea7brh4++23deONN8o8rWLgwIGaNm2a1l133aZ+0nBRKPzWkxDJrVExsBwC5E3lcMy9CnlTbmRMKEaA+lExblXNon5UFdly1g2hJlyOp6zSSIB8yNGZIB9yBN7/bakf+R+j6C2kfhR1iLn3HYWXe98R+Pi3pZ7kIMbUkxxA72NL6kn+xAJLlhMIQVxDMPfotJofnuj5avIDcx5Zm6QpIXxPJxmYmpz+lqRLeu61++67a+bMmTVtn+Y2e+yxh2bNmtXo/ChJl6ZJBK9XEEAw5yg4JeCrWJ59APmbldIV8pdip4V7vxi3jmZx73eEj8nLCTgVx40BrRouBg8erOuvv16mebvI69VXX82ekDFjxoyVprtsuHjrrbd08skna+LEiZldO++8Mw0XRQJc4hxE8hJhspQNAfImG0oljyFvKhkoy/VFgPqRR2eD+pFHwWhuCvqL9yGq1EDyoUrxNl+cfMgB9DC2pH4URpyitZL6UbSh7ekY976DMHPvO4Ae/5bUk/r3rz3K1JNqR952Q+pJbRExoEYCIYhrCOY1Hoh2WyGYtyPk/P0QvqedQ4rcgP+QdGxPH4888khdfPHFkbvtxr2jjjpKkydPbtx8kqTj3FjErh4RQDD3KBipmeKzWG5iQcNFqSeSe79UnK0X496vEXa8WzkXxw3aVg0X5v0pU6ZkTRNFXuaR6XvuuacWLVq00nSXDRdvvvmmRo8erUsuWd6fTsNFkeiWPweRvHymrNiSAHlTjQeEvKlG2GxF/cijM0D9yKNgNDeF+pH3IarcQPKhyhG/vwH5UI2ww9uK+lF4MYvGYupH0YTSxhHufRtKJY3h3i8JJMv0JEA9acIE9XfQcEE9yc9vROpJfsYlRatCENf4wOnwZDb+QFw7wbzxfYemJ7E1P7CYRJiLOHmb+RminhNPPfVUnX322UXWYk4fBE477TSdc845je/OlrQL0CAgifyFY+CEgO9iuYFC/lL60eDeLx3pygty79cAOf4tvBDHDebGhgvzVLzXX39dd999dxaFQw89VJMmTdIaa6yRKypGD5gwYYJOPPHEbN7222+vF154QU8//XT2/zRc5MKZzGBE8mRC7Yuj5E01RIK8qQbIbNGTAPqLw/NA/cghfIut0V8sIKU5hHyohriTD9UAOewtyF/Cjl+w1lM/CjZ0nRjOvd8JPcu53PuWoBiWhwD1pFGjsnoTDRd5jk38Y6knxR/jEDyk4SKEKDm0EcHcIXyLrRHMLSClOeRjku6V9Ome7o8fP16nn356mkRK9vqss87SmDFjGld9wvxc2bInjPyx5O1YLkwCCOZhxi1oq0MQyw1g8pfSjxn3fulIey/IvV8x4DSW90YcN7gbGy5MI8QnPvEJjR07NovGkCFDNH36dA0aNChXdF599dXsyRgzZszQmmuuqXHjxunHP/6xFixYkK1Dw0UunEkNRiRPKtyunSVvqjgC5E0VA2b5ZgTQXxyeC+pHDuFbbI3+YgEpzSHkQxXHnXyoYsBxLE/+Ekccg/KC+lFQ4SrTWO79Mmk2WYt7v2LAaS5PPYl6Upon39Jr6kmWoBhWGQEaLipDG8fCCOZ+xxHB3O/4OLbuM5LulLReTztouug8Kn18aH5J0lck/brzHVghEgII5pEEMhQ3QhHLDU/yl0pOFfd+JVgl7v2KwKa1rFfiuEHfrOFi5MiR2n///bVo0aIsOlOnTpX5uzyvhx56SHvuuWe2xi677JI1ex9zzDE0XOSBmPBYRPKEg1+/6+RNFTEnb6oILMu2I4D+0o5Qhe9TP6oQbglLo7+UADHeJciHKoot+VBFYONblvwlvph67RH1I6/DU4dx3PsVUeberwhs2stST+IXeKX9HWDpPfUkS1AMq4QADReVYI1nUQRzv2OJYO53fDywbjtJsyX172nLqaeeqrPPPtsD88IzoY/HQb4paedlDRf3hecRFldIAMG8Qrgs3ZtASGK5sZz8pbITzL1fMlru/ZKBprmcd+K4CUOzhoszzjhDxx9/vG644YYsUnmfRrF06dLsM0bXU+BMo/e+++6bNXHwhIs0D38RrxHJi1BjTkEC5E0FwfU1jbypZKAsl4cA+kseWiWPpX5UMtCSl0N/KRlofMuRD5UcU/KhkoHGvRz5S9zx9co76kdehcOlMdz7JdPn3i8ZKMsZAtSTqCfxnZCDAPWkHLAYWioBGi5KxRnfYgjmfscUwdzv+Hhi3Y6SbpH0gZ72HHnkkbr44os9MTEMM4466ihNnjy50di/StpN0u1heIGVNRJAMK8RdspbhSaWm1iRv1R6Yrn3S8LLvV8SyLSX8VIcNyFp1nAxYcKELNc94YQTsqgNGTJE06dP16BBg6yi+Mc//lEHH3ywbrvtNq255pq69dZb9bGPfaxww8U777yjBx98ULfccovmzp2rX/7yl3r99deztT//+c9r++231+67764ttthC/fr169NG0/gxduzYtj40Npjcf//92nbbbbvnjRs3rruZ5KWXXtJNN92km2++WfPmzdMrr7yiddZZR0OHDtXw4cOzp3yst16vBw223d8MeO+99/TEE09oxowZMvs//PDD2dpdPht7dtttN22zzTYtfe7arKcPXfH85Cc/qV/96leaOHGiZs6cma1vWH7ta1/TfvvtpwEDBjS7p63sL2sQInlZJFnHggB5kwUkmyHkTTaUGFMhAfSXCuG2W5r6UTtCbt9Hf3HLP5DdyYdKChT5UEkg01mG/CWdWDv1lPqRU/w+bs69X1JUuPdLAskyPQlQT6KelOs7gnrSclzUk3IdGwaXRICGi5JAxroMgrnfkUUw9zs+HllnPjzPbHzShfkBpauvvlprrbWWR6b6Z8rixYuzHx6bNWtWo3HmyRZ70GzhX8w8sQjB3JNAxGxGiGK5iQf5S+Wnknu/A8Tc+x3AY2oQ4rgxsq+GC/PD/qZhYNGiRZkvU6dO1ciRI60ia364f9ddd82aInbZZZfsc8af/vSn3A0XRiS+6667ZJ7KZxoO2r222267rKHiy1/+slZZZZWVhpfZcPGv//qvWVOKeVS8aVTo62WaL04//XSZJvf+/Xs9bLDPOaahxDwd5Kc//Wk7l7XVVlvpvPPO05e+9KWWzRHNGi4effRRHXPMMU3tP/TQQzVp0iStscYabW2oegAiedWEWb8HAfKmDo4DeVMH8JhaJgH0lzJp5lyL+lFOYDUPR3+pGXi425EPdRA78qEO4KU9lfwl7fjX4j31o1owh7gJ934HUePe7wAeU1sR8LbZwhhNPWnl0Nn8Ai/qSfV901NPqo81Oy0nQMMFJ6ElAQRzvw8Igrnf8fHMOvOYyBsk9fpVq5tvvrmuuOIKbb311p6Z64c5Dz30kA477DA9/vjjjQa9JGkfSff5YSlWeEgAwdzDoMRkUqhiefYB5G9W+ggSwmeS0I4P936BiHHvF4DGlGYEvBbHWwnkf/nLX3TEEUfohhvMxwapUTTuK9xLly7V2Wef3f0EiAsuuECjR4/Wb3/721wNF0uWLNE555yTfeV5mSdAmAaHb3/721pttdV6TS2r4cI0T7z77ru67LLLrE0788wz9W//9m8r2dRzAdNgct111+m4445r2cTRuKnx2TRoGM59PeGjseHiX/7lX/T9739fCxcubOrDjTfeqL333tvav6oHIpJXTZj1exAgbypwHMibCkBjSlUE0F+qImuxLvUjC0gOh6C/OIQf3tbkQwViRj5UABpTugiQv3AWKiVA/ahSvDEszr1fIIrc+wWgMcWGAPUk6knZOaGeZPPt0vcY6kmd8WN2PgIh/HATHzjzxbTU0QjmpeIsfTEE89KRxr7gZyRNl/TpRkcvueQSfetb34rd/1z+XXrppdkPmTV5PSFp/2UNF7/OtSCDUyNA/pJaxGv0N2Sx3GAif6ntsHDv50DNvZ8DFkNbEfBeHDfG9/UbiczTGCZMmKATTjgh83GbbbbRtddeq4033rhl1P/4xz9mT4S77bbbtP766+umm27KGrpb7dO44DvvvCPTqHHyySf3emvnnXfOnrKx7bbbZk/mM79F7Oc//7kuv/xy3Xdf795n89SHE088sVcDwp///Ge9/fbbeuutt7IGBXOHmtdXvvKV7GkVa6+9dvb/pmnBrN91R/VsVmi09bOf/awOP/xw7bTTTlpvvfX05ptvZk/jMJ+pZs+e3T3cNEWY5hUzrtnLNKoYvqaZwzwZpOvV6LNZ/9e//nU2dsaMGb3GNvO5a52+fBgyZIjMb1facccd9de//jWz3TxVxPAx/vj0QiT3KRrR20LelCPE5E05YDG0DgLoL3VQ7mMP6kcO4Vtsjf5iAYkhPQmQD+U4D+RDOWAxtKkk0PMvjT7ACwJlEaB+VBbJ6Nfh3s8RYu79HLAYmocA9STqSd3nhXpSnm+d5mOpJ3XOkBXsCNBwYccp2VEI5n6HHsHc7/h4at3HJE2VtHOjfd/4xjd04YUXZj9olPLL/BDX8ccfryuvvLIZBvMTVAdJ+mPKjPDdigAFfytMDMpLIHSx3PhL/pI36h2N595vg497v6PzxeTeBIIQx43JrRoh5s+fr+HDh2vRokWZdzZPPTA/2L/rrrtmjQB77bVX1gxhGhnyNFyYpzyYBvCuxoN11llH//7v/64DDzyw6RMiTBPF1KlTsyc8dM0xgvTVV1+tPfbYY6WzaZoWzFjTFGFepqlh2rRpWnfddZue476aFUxDyKmnniqzV+PL2GGeaHHxxRd3v2U+V5x//vlNffjVr36lESNG6Mknn8zGDxgwIHsCxde//nWtssoqK61vfgDjkUceyZ6G8eCDD3bPMX4MGzZspfHNfDBNNCaXGDx4cDDfv4jkwYQqBkPJm8ibYjjHKfqA/uIw6tSPHMK32Br9xQISQxoJkA+RD/FdUQ8B8pd6OCe3C/Wj5ELeqcPc+9z7nZ4h5hcnQD2JehL1pOLfP33OpJ5UAVSWXIkADRccipYEEMz9PiAI5n7Hx3Pr/mNZ08CxjTZutNFG2Q827bvvvp6bX415119/ffbbXp9//vlmG0ySdFw1O7NqhAQQzCMMqmuXYhDLDUPyFycniXu/CXbufSdnMdZNgxHHTQBaNUK89tprOuKII7InM5hXq4YB875pAjj77LOzpyOYl3lKhWlsMP/W2zZcmOaOQw45RHfccUe2hmlmME+fOOCAA5rdGd1nqNkTInbffXdddtllKz2poYyGi6OPPjprnlhjjTX6PMf//d//ndnd1RCxww47ZI0dG2ywQa85pmHkpJNOyhrezcs8GeSqq67KnrzR5J7sNdc0aJg9FixYkP39oYceqkmTJq1kV7OGC5sGGh+/SRHJfYxK1DaRN5E3RX3AI3QO/cVhUKkfOYRvsTX6iwUkhvRFgHyIfIjvjmoJkL9UyzfJ1akfJRn2spzm3ufeL+sssY4dAepJ1JOyk0I9ye4bJu8o6kl5iTE+LwEaLvISS2w8grnfAUcw9zs+AVj3LUmTzc++Nto6cuRInXXWWRo4cGAAbnRu4nPPPafTTz89+2GoJi8jfB4p6dLOd2KFhAggmCcU7DpcjUUsN6zIX+o4MU334N5fgYV739kZjHXjoMRxE4R2jRATJkzQCSeckMXLPBHh2muv1cYbb9w0fj2bJUzTwE033aStt946G9tun64FZ82a1eupFKNGjZKxoX///m3PzJIlS7IGD9Nk0fWaOXOmTONFz1enDRebbbaZpk+fri222KKlTX/5y19knoJh7DevIUOGZPMGDRrUa97jjz+eNbl3Pd3ixBNPzBpXVltttbY+m0YTs76ZY16G+80336wtt9yy19zGhouhQ4fqmmuuyZ6kEeILkTzEqAVtM3kTeVPQBzgx49FfHAac+pFD+BZbo79YQGJIKwLkQ+RDfIdUR4D8pTq2Sa5M/SjJsJftNPc+937ZZ4r1mhOgnrTil29RT5KoJ1X3zwT1pOrYsnKTH7L1EAofOB0GBcHcIXyLrRHMLSAxpB2Bz0syT24Y1jiwX79+OuOMM3Taaae1/S2r7Tbx9f2u38h75pln6p133mlm5v0rngTyS199wC5vCZC/eBua8AyLSSw39MlfnJ5B7v2zzxb3vtMzGNvmwYnjJgDtGiHmz5+v4cOHyzRTmFerpyLceeed2muvvfT6669rn3320ZQpU/SRj3wkm9duHzPm3XffzZ6Oce6552ZzzNMtZsyYkT3pwfZ1++23a6edduoefsopp2j8+PFaddVVu/+u04aLgw8+WD/60Y8y+9q9ejasmLFz587VsGG9P25dcsklOvJI09O9/DVnzhztuOOO7Zbuft80U+y6664Zd/MyTwQxjSo9X40NF+bJJRMnTtTqq69uvY9vAxHJfYtI9PaQN5E3RX/II3EQ/cVhIKkfOYRvsTX6iwUkhrQjQD5EPtTujPB+MQLkL8W4MasJAepHHIsSCXDvc++XeJxYqgkB6knUk1Y6FtSTqvu3gnpSdWxTX5knXKR+Atr4j2Du9wFBMPc7PoFZN27ZzzuNaWbzRhttpJNOOknHHHNMYC61Ntf8wNT555+v559/vq+B4yWNjcppnKmTAIJ5nbQj3is2sdyEivzFiwPLvb9yGLj3vTiaQRkRpDhuCLdrhHjttddkfjj/hhtuyAJy/PHHZ3lz49MXTLOEaWAyzQ3m9YMf/CB72kTXq90+Ztyrr74q08xwyy23ZNN22GGH7KlzG2ywgfVhWLhwoQ488EDNmzcvm7Pbbrvp6quv1tprr929RqcNF82aOPoy0Nh/0EEHdb/d2HDR+FuLPvvZz+ryyy/XJptsYu3zs88+q8MPP1yPPfZYNsdwP++88/TBD36we43GhgvTTG++mtzD1vv6MBCR3IcoJGcDeRN5U3KHPjCH0V8cBoz6kUP4Flujv1hAYogtAfIh8iHbs8I4OwLkL3acGNWGAPUjjkhFBLj3ufcrOlpJL0s9iXpS028A6knV/rtAPalavqmuTsNFqpG39BvB3BKUo2EI5o7Ax7vtP0o6T9L2zVw0PwBkftjq6KOP1gc+8IEgKfz1r3/VRRddpAsvvFDmh5T6eN0r6WRJDwTpJEb7QgDB3JdIBGxHjGK5CQf5izeHknt/eSi49705kkEZEqw4bijbNEL0/K06Q4cO1TXXXKMBAwb0CpJ5AsYhPR7/fPPNN2vLLbfsHmOzT2OzRJ4nSXRt1Ngg0szeThsuxo0blz2Jw+bVTiBvtNdmzXZjmnFrbLhobIhpt6bP7yOS+xydaG0jbyJvivZwR+AY+ovDIFI/cgjfYmv0FwtIDMlDgHyIfCjPeWFsawLkL5yQjglQP+oYIQu0JsC9z73P90h5BKgnSdkT1aknrXyoqCeV943W10rUk6pnnNoONFykFvGc/iKY5wRW83AE85qBp7Pd0ctc/Z6kjzdz2fymWPMbb7/5zW9q8ODBQVB58sknZZKoKVOmZL9Ft4/Xyyv8vigIpzDSdwII5r5HyHP7YhXLDXbyF+8OH/e+dyHBIM8JBC2OG7Y2jRDz58/X8OHDMxHcvGbOnKndd9+9V2jubPH4Z9t9bGxpdx4amymGDBmi6dOna9CgQd1TfWq4+NOf/qSRI0dq9uzZ7Vyzfn/nnXfOngyy7rrrds9pbLiYOnVqtm8sL0TyWCIZnB/kTcGFDIMTIID+4jDI1I8cwrfYGv3FAhJDihAgHypCjTkQ6E2A/IUT0REB6kcd4WNyPgLc+/l4MRoCjQSoJ60gQj2p+TdHu4YL6knl/KNCPakcjqyynAANF5yElgQQzP0+IAjmfscncOs+LOk0Sf/W6q7YcccdNWLECO2zzz5aa621vHJ58eLFuuGGG3Tdddfp9ttvb2WbETbNkz3OkfRnr5zAmJAJIJiHHD3HtscslmcfQP5mpY8gIXwmcXwqKt+ee79yxGwQCYHgxXETB5smh8anMIwePVrnnXeePvjBD2ahfLfh8c+TJ0/WqFGjeoXZZh+bMe3ODg0XUooNF+ZcIJK3++7g/YoIkDdVBJZlIVCQAPpLQXBlTKN+VAbF6tZAf6mOLSuLfIhDAIHOCJC/dMYv6dnUj5IOvyvnufddkWff0AlQT6Ke1PYM03DRFlFpA6gnlYYy+YVC+OEmPnA6PKYI5g7hW2yNYG4BiSGdEthQ0omSvt2uSc/8xtvddttNO+20kwYOHNjpvoXmP/fcc5ozZ45uueUWzZo1q90a5n6ZKOkCSf/TbjDvQyAnAfKXnMAYvpxA7GK58ZH8xevTzr3vdXgwzjGBKMRxw9C2yWHChAk64YQTMuxDhw7VNddcowEDBmT/3/Pxz5tttlnW6Py5z32uV4hs9rEZ0y7uoTdcNGuWaOezzfuxP+GiiwEiuc1pYExFBMibKgLLshDISQD9JSewModTPyqTZvlrob+Uz5QVVyJAPsShgEAxAuQvxbglP4v6UfJHwDUA7n3XEWD/kAhQT6KeZHVe8zZcUE+ywtrnIOpJnfFj9nICNFxwEloSQDD3+4AgmPsdn8is+ztJ5pGRR0r6eDvfNt98c2233XbZD2ZttdVW+tSnPtVuSqH3f/Ob3+jhhx/WvHnzdN999+nxxx+3WedlSZMlXbTMnz/YTGAMBAoQQDAvAC31KSmI5dkHEJ5wEcJR594PIUrYWCeBaMRxA822yWH+/PkaPnx41lxhXjNnzpRpsjYv8wQ502htXgcffLB+9KMfac011+wVE5t9Fi5cqAMPPDDL51ut1SrYr776amaDabo2rx122EFGpN5ggw26pzU2ZbQTpRubFcaNG6cxY8ZYnbl2AnmjvY3NLFabWAxKpeHCoEAktzgQDKmSAHlTlXRZGwLtCaC/tGdU2QjqR5WhLWVh9JdSMLKIHQHyITtOjIJAFwHyF85CbgLUj3IjY0J1BLj3q2PLynEQoJ5EPYl6ksffy9STPA5OIKbRcBFIoFyZiWDuirzdvgjmdpwYVTqBwyQdIml725U//OEP6zOf+UzWeLHppptmvxnX/ADUeuutp3XWWSf74az+/furX79+2ZLvvPOOzA9Fvf7663rllVf00ksv6YUXXpD5gaxnnnlGptHi17/+tf785z/bmmDG3SvpKklX5JnEWAgUJIBgXhBcqtNSEctNfMlfgjvl3PvBhQyDSyYQlThu2Ng0Qphxr732mo444ojs6RXmNXr0aJ133nladdVVM7H43HPPzf5+8uTJGjVq1ErYbfZp3KNZs0S7eDY2beyzzz6aMmWKPvKRj3RP9anh4q233tKJJ56oiy4y/d/KPgvdeuutGjZsWDtXc72fUsOFAYNInut4MLg6AuRN1bFlZQj0RQD9xeHZoH7kEL7F1ugvFpAYUgUB8qEqqLJmbATIX2KLaMX+UD+qGDDLd0KAe78TesyNkQD1JOpJKvMXeFFPquafCepJ1XBNZVUaLlKJdEE/EcwLgqtpGoJ5TaDZpi8Cn5G0n6SvS/q0p5iekHTjMvt+IunXntqIWXESQDCPM66VeJWSWG4Akr9UcozqWJR7vw7K7OEbgejEcQPYphGiKxATJkzQCSeckP1vVzOE+fPIkSN1zz33aPDgwbr++utlnnDX+LLZ59133+3VvGGaD2bMmKGvfOUr1mdh1qxZ2mOPPbrHn3LKKRo/fnzWGNL18qnhwtjUk6v5/wsuuCBraGlyR1pzaByYWsOF8R+RvPBxYWL5BMibymfKihDoiwD6i8OzQf3IIXyLrdFfLCAxpEoC5ENV0mXt0AmQv4QewRrtp36kEH6mrcYT4e1W3PvehgbDaiRAPYl6Unbcymy4oJ5U3Xcw9aTq2Ma+cgjJKR84HZ5CBHOH8C22RjC3gMSQugh8XtLXJO2U58kXFRlnnmQxR9LPJP2yoj1YFgLtCJC/tCPE+xmB1MRy4zP5SxSHn3s/ijDiRBsCUYrjxmebRoguNvPnz9fw4cO1aNGi7K/mzJmjVVZZRXvttVf2NLpDDz1UkyZN0hprrLESTtt9GhsmzNMyHm0ZcQAAIABJREFUTEOCeQJeu9fixYt13HHH6aqrzIPslr9mzpyp3XffvddU3xouHnroIe25557dXM3TLaZOnaqBAwe2c7k7DkcddZQ22WQTbbjhhtpll12099576wMf+ED3/BQbLlrlVpLMb9z7/60AMwgC5RIgbyqXJ6tBoJEA+ovDM0H9yCF8i63RXywgMaQuAuRDdZFmn1AIkL+EEinHdlI/ygIQws+0OT4p3m3Pve9dSDCoBgLUkyRRT1p+0spuuKCeVN13ME0X1bGNeeUQklM+cDo8gQjmDuFbbI1gbgGJIS4IfFjSdst+HmuopK0kfUHSxysy5GVJ/yXp4WXNHvMk3SfpzxXtxbIQyEOA/CUPrUTHpiiWZ+r436z0ESSEzySJnlIrt7n3rTAxKDAC0YrjJg62jRBm7GuvvaYjjjhCN6x4DLR5eoR5nXvuudl/p0yZosMPP7xpeG33Mc0chxxyiO64445sHfOUi8mTJ+uAAw5o+cSHpUuX6tprr9WRRx6ZNX+Y11e/+tWs+WL99dfvZZNvDRdLlizRscceqx//+Mfddh599NE6//zzmzav9HTmxRdflGlKMY0lXa8bb7wxa7jo+Uq14cIwQCQP7F/ctMwlb0or3nhbDwH0l3o4N92F+pFD+BZbo79YQGKICwLkQy6os6dvBMhffIuIh/ZQP+oOCvUjD89nDpO493PAYmiwBKgnrQgd9aTlIMpuuKCeVO2/DdSTquUb4+ohJKd84HR48hDMHcK32BrB3AISQ3whsKGkwZI2k7SxpP9P0t+taMRYW5L5sP0hSf1WGPyOpLdWNE+8Ksk0VvxB0u8l/bekpyU9Kel/fHEQOyDQQID8hSPRkkCqYrmBQv6SxDcH934SYY7WyajFcRM120aIrgibp02ccMIJ2f92NTKYJonBgwfr+uuv1+abb970MOTZ57rrrtO3vvWt7saJddZZR//+7/+uAw88UKutttpK67/99tvZEyFGjx7dPcc0alx66aUaMWLESuMbGy6M7WbPz33uc01tb2xWKFsgN5uaPUaOHKmFCxd222CaLr73ve/p4x9v3q/+hz/8QSeddJKuvvrq7jn77ruvLrnkEq29tvlY9f4r5YYLQwGRPNp/o2N0jLwpxqjiU50E0F/qpN2wF/Ujh/AttkZ/sYDEEF8IkA/5EgnsqIsA+UtdpAPdh/pRr8CF8DNtgZ40Z2Zz7ztDz8YVEKCe1ACVelL5DRfUkyr4zm1YknpS9Yxj2iGE5JQPnA5PHIK5Q/gWWyOYW0BiCAQgAAE3BMhf3HAPYteUxXITIPKXII4pRkIgVQLRi+MmsHkaIcz4xsdAdx2OQw89VJMmTerziQx59nnnnXd0wQUX6OSTT+519nbeeeesKWHbbbfVWmutpcWLF2vu3LmaNm2aZs+e3WvseeedpxNPPFH9+nX1cL//tnkaxplnnpl9db0GDRqkr3/969m6n/jEJ2QaF7qaO+pouHj33Xc1ceLErMGi6wkdxjZj1ze/+c3saR0DBw7Ue++9p9/+9re69dZbsyaTng0aAwYM0JVXXqntt99+pe/Z1BsuDBBE8lT/KcdvCEAgMQLoLw4DTv3IIXyLrdFfLCAxBAIQgIAbAuQvbrgHsSv1I56QHsRBxUgIQMAQoJ7U5BxQT6qm4YJ6UvX/6FBPqp5xLDvQcBFLJCvyA8G8IrAlLYtgXhJIloEABCBQPgEE8/KZRrFi6mK5CSL5SxRHGScgECOBJMRxE7g8jRBmfONjoLuCb3743zRD9PXKu495LPI555yTfeV5mSdbmKc+mGaL/v379zl11qxZ2mOPPZq+bxo7TBPHuuuum71fR8OF2cc0mkyePFmnnnpqr6YLG/9NY4aZa5otmtytK/nQLl42e4Y4BpE8xKhhMwQgAIFcBNBfcuEqdzD1o3J5lr0a+kvZRFkPAhCAQGkEyF9KQxnXQtSPqB/FdaLxBgJRE6Ce1EcthnpSNQ0X1JPq+feEelI9nEPfhYaL0CNYsf0I5hUD7nB5BPMOATIdAhCAQHUEEMyrYxvsyojly0NH/hLsEcZwCMRMIBlx3AQxbyOEmdPzMdDm/4cMGaLp06dnT2Po61VkH/M0h7vuuitrQHj44YfbnrnttttOY8eO1Ze//GWtssoqLcebhg7TmHHRRRetNK7Rn7oaLowh5ukbjz76qM444wz99Kc/beuzGXDIIYdkT+swT8Do68UTLt4ng0hudawYBAEIQCBUAugvDiNH/cghfIut0V8sIDEEAhCAgBsC5C9uuHu9K/Wj5eEhf/H6mGIcBCCwnAD1pAkTWv7yK+pJ4zRmzBir7xfzi8AOOuig7rHmCe/Dhg3rcy71JCusHQ2intQRviQm03CRRJiLO4lgXpxdHTP5wFkHZfaAAAQgUIgAgnkhbPFOQix/P7bkL/GeczyDQKAEkhLHTYyKNEI0PgZ61KhRWRNGqydKFNmn6wyZJz88+OCDuuWWW2QE5l/+8pfZEyDM0yy23nrr7KkOe+21lz796U+3bbToeS7ffvvtrKnhxz/+sebNm6dXXnmlqZBdZ8NFlwGm2eSJJ57QjBkzsqdTmIaTLvtMY8sWW2yhHXbYQV/72te04YYbNn2qRU9fabjo/S8SInmg/0JjNgQgAIH2BNBf2jOqbAT1o8rQlrIw+kspGFkEAhCAQBUEyF+qoBrwmtSPqB8FfHwxHQKpEaCeZFEbop5UXcMF9aR6/smhnlQP51B3oeEi1MjVZDeCeU2gC26DYF4QHNMgAAEIVE8Awbx6xsHsgFjeO1TkL8EcXQyFQAoEkhPHUwgqPkKgLwKI5JwNCEAAAlESQH9xGFbqRw7hW2yN/mIBiSEQgAAE3BAgf3HD3ctdqR9RP/LyYGIUBCDQjAD1JM4FBBIiQD0poWDndJWGi5zAUhuOYO53xBHM/Y4P1kEAAkkTQDBPOvzvO49YvvJBIH/hmwMCEPCEAOK4J4HADAjUSQCRvE7a7AUBCECgFgLoL7Vgbr4J9SOH8C22Rn+xgMQQCEAAAm4IkL+44e7drtSPqB95dygxCAIQ6IsA9STOBgQSJEA9KcGgW7hMw4UFpJSHIJj7HX0Ec7/jg3UQgEDSBBDMkw7/cucRy5sfAvIXvjkgAAEPCCCOexAETICAKwKI5K7Isy8EIACBSgigv1SC1W5R6kd2nFyNQn9xRZ59IQABCLQlQP7SFlH8A6gfUT+K/5TjIQSiIUA9KZpQ4ggE8hOgnpSfWewzaLiIPcId+odg3iHAiqcjmFcMmOUhAAEIFCeAYF6cXRQzEcv7DiP5SxRHHCcgEDIBxPGQo4ftECiJACJ5SSBZBgIQgIB7AugvDmNA/cghfIut0V8sIDEEAhCAgBsC5C9uuHuzK/Uj6kfeHEYMgQAE2hGgntSOEO9DIAEC1JMSCHIOF2m4yAErxaEI5n5HHcHc7/hgHQQgkDQBBPOEw49Y3jr45C8Jf3PgOgTcE0Acdx8DLICANwQQyb0JBYZAAAIQ6IQA+ksn9DqcS/2oQ4AVT0d/qRgwy0MAAhAoToD8pTi74GdSP6J+FPwhxgEIpEOAelI6scZTCLQlQD2pLaJkBtBwkUyoizmKYF6MW12zEMzrIs0+EIAABHITQDDPjSyOCYjl7eNI/tKeESMgAIFKCCCOV4KVRSEQNgFE8rDjh/UQgAAEJKG/ODwG1I8cwrfYGv3FAhJDIAABCLghQP7ihrvzXakftQ8B+Ut7RoyAAARqIUA9qRbMbAKBsAhQTworXlVZS8NFVWQjWRfB3O9A8oHT7/hgHQQgkDQBBPMEw49Ybhd08hc7ToyCAARKJYA4XipOFoNAXAQQyeOKJ95AAALJEUB/cRhy6kcO4Vtsjf5iAYkhEIAABNwQIH9xw93prtSP7PCTv9hxYhQEIFApAepJleJlcQiETYB6UtjxK8N6Gi7KoBjxGgjmfgeXD5x+xwfrIACBpAkgmCcWfsRy+4CTv9izYiQEIFAKAcTxUjCyCATiJoBIHnd88Q4CEIiaAPqLw/BSP3II32Jr9BcLSAyBAAQg4IYA+Ysb7s52pX5kj578xZ4VIyEAgUoIUE+qBCuLQiAuAtST4opnXm9ouMhLLLHxCOZ+B5wPnH7HB+sgAIGkCSCYJxR+xPJ8wSZ/yceL0RCAQEcEEMc7wsdkCKRFAJE8rXjjLQQgEA0B9BeHoaR+5BC+xdboLxaQGAIBCEDADQHyFzfcnexK/SgfdvKXfLwYDQEIlEqAelKpOFkMAnEToJ4Ud3xbeUfDRbqxt/IcwdwKk7NBfOB0hp6NIQABCLQjgGDejlAk7yOW5w8k+Ut+ZsyAAAQKEUAcL4SNSRBImwAiedrxx3sIQCBIAugvDsNG/cghfIut0V8sIDEEAhCAgBsC5C9uuNe+K/Wj/MjJX/IzYwYEIFAKAepJpWBkEQikRYB6Ulrx7vKWhos0427tNYK5NSonA/nA6QQ7m0IAAhCwIYBgbkMp8DGI5cUCSP5SjBuzIACBXAQQx3PhYjAEINCTACI55wECEIBAUATQXxyGi/qRQ/gWW6O/WEBiCAQgAAE3BMhf3HCvdVfqR8Vwk78U48YsCECgIwLUkzrCx2QIpE2AelJ68afhIr2Y5/IYwTwXrtoH84GzduRsCAEIQMCWAIK5LalAxyGWFw8c+UtxdsyEAASsCCCOW2FiEAQg0IoAIjnnAwIQgEAwBNBfHIaK+pFD+BZbo79YQGIIBCAAATcEyF/ccK9tV+pHxVGTvxRnx0wIQKAQAepJhbAxCQIQ6EmAelJa54GGi7TindtbBPPcyGqdwAfOWnGzGQQgAIE8BBDM89AKbCxieWcBI3/pjB+zIQCBlgQQxzkgEIBAaQQQyUtDyUIQgAAEqiSA/lIl3TZrUz9yCN9ia/QXC0gMgQAEIOCGAPmLG+617Er9qDPM5C+d8WM2BCCQiwD1pFy4GAwBCLQiQD0pnfNBw0U6sS7kKYJ5IWy1TeIDZ22o2QgCEIBAXgII5nmJBTIesbzzQJG/dM6QFSAAgaYEEMc5GBCAQOkEEMlLR8qCEIAABMomgP5SNtEc61E/ygHLwVD0FwfQ2RICEICAHQHyFztOwY2iftR5yMhfOmfIChCAgBUB6klWmBgEAQjkIUA9KQ+tcMfScBFu7GqxHMG8FsyFN+EDZ2F0TIQABCBQNQEE86oJO1gfsbwc6OQv5XBkFQhAoBcBxHEOBAQgUBkBRPLK0LIwBCAAgTIIoL+UQbHgGtSPCoKraRr6S02g2QYCEIBAfgLkL/mZeT+D+lE5ISJ/KYcjq0AAAi0JUE/igEAAApURoJ5UGVpvFqbhwptQ+GkIgrmfcemyig+cfscH6yAAgdoJbClpfu27Nt8QwdyTQJRlBmJ5WSQl8pfyWLISBAoS8Om+LOhCr2mI42VQZA0IQKAlAURyDggEIACBXgR8yifRXxweTupHDuFbbI3+YgGJIRCAQEoEyF9SinbNvlI/Kg84+Ut5LFkJAgUJ+HRfFnSh5TTqSVVQZU0IQKAXAepJcR8IGi7ijm/H3iGYd4yw0gX4wFkpXhaHAATCI/BdSXsuM/t7km53bD4Ff8cBKHN7xPIyadJwUS5NVoNAIQI+3ZeFHOgxCXG8U4LMhwAErAkgklujYiAEIBA/AZ/ySfQXh+eN+pFD+BZbUz+ygMQQCEAgJQLkLylFu0ZfqR+VC5v8pVyerAaBAgR8ui8LmN9yCvWksomyHgQg0CcB6knxHg4aLuKNbSmeIZiXgrGyRfjAWRlaFoYABMIk0F/S85I+JmneMhdcNl5Q8A/zDK1kNWJ5+YEkfymfKStCICcBn+7LnKb3Go443gk95kIAAoUIIJIXwsYkCEAgPgI+5ZPoLw7PF/Ujh/AttkZ/sYDEEAhAICUC5C8pRbsmX6kflQ+a/KV8pqwIgZwEfLovc5recjj1pDJpshYEIGBFgHqSFabgBtFwEVzI6jUYwbxe3nl34wNnXmKMhwAEEiDwb5LO6+Hn/cv+bBov7qjZdwr+NQOvYjvE8iqo8oSLaqiyKgRyE/Dlvsxt+IoJiONFyTEPAhDomAAieccIWQACEIiDgC/5JPqLw/NE/cghfIutqR9ZQGIIBCCQGgHyl9QiXqG/1I+qgUv+Ug1XVoVATgK+3Jc5ze5zOPWkskiyDgQgkJsA9aTcyLyfQMOF9yFyayCCuVv+7XbnA2c7QrwPAQgkSMD81oUXJH20wfe6Gy8o+Ad++BDLqwsg+Ut1bFkZAjkI+HJf5jC5eyjieBFqzIEABEolgEheKk4WgwAEwiTgSz6J/uLw/FA/cgjfYmv0FwtIDIEABFIjQP6SWsQr8pf6UUVgxS/sqo4sK0MgFwFf7stcRvcxmHpSGRRZAwIQ6IgA9aSO8Hk3mYYL70Lil0EI5n7Fo9EaBHO/44N1EICAMwKnSDqnj93nLvt788SLOyu2joJ/xYCrXB6xvEq6CObV0mV1COQi4MN9mctgSYjjeYkxHgIQqIwAInllaFkYAhAIh4AP+ST6i8PzQv3IIXyLrakfWUBiCAQgkCIB8pcUo16iz9SPSoTZZCnyl2r5sjoEchDw4b7MYW7TodSTOiXIfAhAoDQC1JNKQ+l8IRounIfAbwMQzMOKj2n699tirIMABCBQC4EPS3pO0rotdqu68YKCfy2hLn8TxPLymTauiGBePWN2gIAlAR/uS0tTs2GI43loMRYCEKiFACJ5LZjZBAIQ8JeAD/kk+ovD80H9yCF8i63RXywgMQQCEEiRAPlLilEvyWfqRyWBbLEM+Uv1jNkBApYEfLgvLU1tOox6Uif0mAsBCFRCgHpSJVhrXzSEH85GMK/9WLy/IYK5Q/gWW/OB0wISQyAAgVQJnCbpLAvnTePFGZLushibZwj5Sx5anoxFLK8nEOQv9XBmFwhYEnB9X1qaSbOFLSjGQQAC9RNAJK+fOTtCAAJeEXCdT6K/ODwO1I8cwrfYGv3FAhJDIACBVAmQv6Qa+Q78pn7UAbwcU8lfcsBiKASqJ+D6vizqIc0WRckxDwIQqJwA9aTKEVe+AQ0XlSMOewMEc7/jxwdOv+ODdRCAgFMC5rcu/F7SRy2tuG/ZuO+V2HhBwd8SvC/DEMvriwT5S32s2QkCFgRc35cWJtJsYQOJMRCAgFsCiORu+bM7BCDglIDrfBL9xWH4qR85hG+xNfqLBSSGQAACqRIgf0k18gX9pn5UEFyBaeQvBaAxBQLVEXB9XxbxjGaLItSYAwEI1EqAelKtuEvfjIaL0pHGtSCCud/x5AOn3/HBOghAwDmB0yWNz2mFeeLFmZLuyDmvcTgF/w4B1jkdsbxO2hL5S7282Q0CFgRc3pftzEMcb0eI9yEAAW8IIJJ7EwoMgQAE6ifgMp9Ef6k/3t07Uj9yCN9ia/QXC0gMgQAEUiZA/pJy9HP4Tv0oB6wShpK/lACRJSBQLgGX92VeT6gn5SXGeAhAwBkB6knO0He8MQ0XHSOMewEEc7/jywdOv+ODdRCAgHMCeX/rQk+Df77sf8wTL+4u6AUF/4Lg6p6GWF43cRou6ifOjhBoS8DlfdnKOMTxtqFjAAQg4BsBRHLfIoI9EIBATQRc5pPoLzUFudk21I8cwrfYmvqRBSSGQAACKRMgf0k5+pa+Uz+yBFXiMPKXEmGyFATKIeDyvszjAfWkPLQYCwEIeEGAepIXYchtBA0XuZGlNQHB3O9484HT7/hgHQQg4AWBsSueWFHUmKKNFxT8ixKvcR5ieY2we2xF/uKGO7tCoA0BV/dlX2YhjnNkIQCBYAkgkgcbOgyHAAQ6I+Aqn0R/6SxuHc2mftQRvsono79UjpgNIACB8AmQv4Qfw8o8oH5UGdqWC5O/uOHOrhAIrH7UaC71JI4wBCAQLAHqSeGFjoaL8GJWq8UI5rXizr0ZHzhzI2MCBCCQHgHzWxcWSTL/7eR177LJ5okX91guQsHfEpSrYYjlrsjzhAt35NkZAi0JuLovmxmFOM5hhQAEgieASB58CHEAAhDIT8BVPon+kj9Wpc2gflQaykoWon5UCVYWhQAE4iJA/hJXPEvzhvpRaShzL0T+khsZEyBQBwFX96WNb9STbCgxBgIQ8JoA9SSvw7OScTRchBWv2q1FMK8dea4N+cCZCxeDIQCBdAmcKcn8pqIyXraNFxT8y6Bd0RqI5RWBtVyW/MUSFMMgUD8BF/dlo5eI4/XHvdeOf/rTnzRy5EjNnj07+/shQ4Zo+vTpGjRoUGmWjR8/XmPHLk/Nqli/NENZCAIdEkAk7xAg0yEAgRAJuMgn0V8cnhTqRw7hW2yN/mIBiSEQgAAEJPIXTkEvAtSP3B4I8he3/NkdAi0IuLgv2wWEelI7QhW/Tz2pYsAsnxQB6knhhJuGi3Bi5cRSBHMn2K035QOnNSoGQgACaRP4qKTfl/CUi54U50o6RZL5b7MXBX9PzxxiufvAkL+4jwEWQKAPAi7uy56mII57cDQRyD0IAiZERQCRPKpw4gwEINCegIt8Ev2lfVwqG0H9qDK0pSyM/lIKRhaBAATiJ0D+En+MrT2kfmSNqrKB5C+VoWVhCHRKwMV92cpm6kmdRrSE+dSTSoDIEhDoQYB6UhjHgYaLMOLkzEoEc2forTbmA6cVJgZBAAIQMATGSzq9AhT3SBrTpPGCgn8FsDtdErG8U4LlzCd/KYcjq0CgIgJ135ddbiCOVxTQvMsikOclxngItCeASN6eESMgAIGoCNSdT6K/ODw+1I8cwrfYGv3FAhJDIAABCCwnQP7CSRD1Iz8OAfmLH3HACgj0QaDu+7KvQFBP8uSIUk/yJBCYERUB6kn+h5OGC/9j5NRCBHOn+NtuzgfOtogYAAEIQKCLQBW/daEn3cbGCwr+np09xHJ/AkL+4k8ssAQCTQjUfV8aExDHPTqKCOQeBQNToiKASB5VOHEGAhBoTaDufBL9xeGJpH7kEL7F1ugvFpAYAgEIQGA5AfKXxE8C9SN/DgD5iz+xwBIIeFI/ajSDepJHR5N6kkfBwJSoCFBP8jucNFz4HR/n1iGYOw9BSwOafOD022CsgwAEIBA/gbsknSHpvp6uLl3aq/4fPwXPPEQs9ysg5C9+xQNrIOCIQNd9uZmkKxptuOKKK/TNbxrdnFfdBOoQyOv2if0g4AuBFiK5LyZiBwQgAIGQCKC/eBAt6kceBKGFCegvfscH6yAAgSQJkL94GHbqR34FhfzFr3hgDQQcEei6L+c27E+zhaOA9LUt9STPAoI5URGg6cLfcNJw4W9svLAMwdyLMPRpBB84/Y4P1kEAAhDoIkDDhbuzgFjujn1fO5O/+BcTLIKATwRotnAbDQRyt/zZPX4CNF3EH2M8hAAE3BJAf6mXP/Wjennn3Q39JS8xxkMAAhBwQ4D8xQ13syv1I3fsqR/5xx6LIOAhgbsljZVkGi9otvAwQNSTPAwKJkVFgKYLP8NJw4WfcfHGKgRzb0LR1BAEc7/jg3UQgAAEugggmLs5C4jlbri325X8pR0h3odA2gRouHAbfwRyt/zZPX4CNFzEH2M8hAAE3BJAf6mXP/Wjennn3Q39JS8xxkMAAhBwQ4D8xQ136kduuLfblfylHSHeh0BSBGZLOouGC39jTj3J39hgWRwEaLjwM440XPgZF2+sQjD3JhRNDeEDp9/xwToIQCBJArdIOlPSQz29RzCv/ywgltfP3HZH8hdbUoyDQNQEuu7Lz0i6otFTmi7cxR6B3B17do6fAM0W8ccYDyEAgVoJoL/Uirv5ZtSPPAhCCxPQX/yOD9ZBAAJJEiB/8STs1I88CUQTM8hf/I0NlkGgRgJd9+XDDXvylIsag2CzFfUkG0qMgUAxAjRbFONWxywaLuqgHPAeCOZ+B6/JB84Qvqf9hop1EIBArAQ+Kun3kj5ckYM/k3SGpEdWrL+05z40XFREvY9lEcvr5Z13N/KXvMQYD4FaCdR9XxrnEMlrDXHrzRDIPQoGpkRFAHE8qnDiDAQg0JpA3fkk+ovDE0n9yCF8i63RXywgMQQCEIDAcgLkLwmdBOpHfgeb/MXv+GBd8gTqvi+bAaee5NExpJ7kUTAwJSoC1JP8DmcIP5yNYO7wDCGYO4RvsTUfOC0gMQQCEIDAcgLmqRNjK4Bx64p1uxoturYgf6kAts2SiOU2lNyOIX9xy5/dIdCGQN33ZZc5iOSeHM06BPLx48dr7NjladmQIUM0ffp0DRo0qCWB9957T0888UQ29o477tADDzyQjd9iiy30pS99SUcccYQ+9alPydwxTz31lPbff38tWLAgGzN37lwNGzZspfWL2GEWaWQ0atQoTZgwQf37928bxcWLF2v27Nn62c9+ltn36KOPZnMGDBiQsdhll130z//8z9pwww0zX9q9evrQZccqq6yin/70p7r44ot15513ap111tFXvvIV7b333vra176mtdZaq92yvF8yAcTxkoGyHAQg4DuBuvNJ9BeHJ4L6kUP4Flujv1hAYggEIACB5QTIXxI5CdSP/A80+Yv/McLCpAnUfV/2BZt6kifHkHpS67oW9SRPDmpgZlBP8j9g7au37n1AMHcYAwRzh/AttuYDpwUkhkAAAhCo5rcT3SZpTI8nWjRyJn9xcPIQyx1AL7Al+UsBaEyBQD0EqvjtRO3uy56eIZLXE+eWu/gokD/33HM644wzdNVVV/Vp+5prrqnjjjtOJ598sl544QXvGi6WLFmiSy+9VGeddZZeeeWVljEwvuyzzz5ZU8rAgQNbjm1suDD/f/bZZ2vixIlN502ZMkWHH364ByctHRMQx9OJNZ5CAAIZARf5JPqLw8NH/cghfIut0V8sIDEEAhCAAPlLMmeA+lEYoSZ/CSNOWJkkARef91uBpp7kwTGknlRNwwX1JA8OtyMTqCc5Ap9zWxoucgJLbTiCud8R5wOn3/HBOghAwBsCZyyz5HslWTN7xVrLf61y3y8K/iWKZjpPAAAgAElEQVQBt10GsdyWlPtx5C/uY4AFEOiDgIv7stEURHLHx9M3gfwXv/iFjjrqqO6nVbTDc/TRR+uwww7Lmgp8ecLF008/rWOPPVZz5sxpZ36v981TPyZPnqztt9++z6dd9Gy4OPTQQ/WJT3wia7ho9tpmm2107bXXauONN85lB4OLE0AcL86OmRCAQLAEXOST6C8Ojwv1I4fwLbZGf7GAxBAIQAACEvlLAqeA+lE4QSZ/CSdWWJocARf3ZTvI1JPaEar4fepJ5TdcUE+q+NB6vDz1JI+D02AaDRfhxMqJpQjmTrBbb8oHTmtUDIQABNIl8GFJv1/xWxY7oWB+Qs4ICe0aLbr2oODfCe2ccxHLcwJzPJz8xXEA2B4CzQm4ui+bWYNI7vCU+iSQP/nkk/rmN7+pBx98sJuIaUIYNWqUdtllF6233np66aWXdNttt+mSSy7RU089lY3be++99dhjj8kI0+Y1d+5cDRs2bCWqPZsVhgwZounTp8us3+7VyMjYM2HCBPXv33+lqS+++GJm78yZM7vfM0+wGDlypPbaay+Zffv16yfzFI+f/exnuvzyy7Vw4cLusQMGDNCVV16ZNV00e/X0oef7++67r44//ngNHjy4m5F53/zdqquu2s5F3i+BAOJ4CRBZAgIQCI2Aq3wS/cXhSaF+5BC+xdboLxaQGAIBCKROgPwlgRNA/SisIJO/hBUvrE2GgKv70gYw9SQbShWNoZ5EPamio5XcstSTwgo5DRdhxat2axHMa0eea0M+cObCxWAIQCBNAmMlndmB67dLMmvYNlp0bUXBvwPoeaYilueh5cdY8hc/4oAVEGgg4Oq+7CsQiOSOjqgvAvmbb76p0aNHZ40UXS/TRGAaG8xTHBpff/jDH3TSSSfp6quvXuk9Vw0Xxgdj06RJk7ptMo0fP/zhD7Xllls2fWrFyy+/rNNOO02XXXZZrzlTp07VwIEDV/KtWcOFecrH+eefrzXWWMPRKWJbxHHOAAQgkCgBV/kk+ovDA0f9yCF8i63RXywgMQQCEEidAPlL5CeA+lF4ASZ/CS9mWJwEAVf3pS1c6km2pEoeRz2pvIYL6kklH86AlqOeFFCwVphKw0V4MavVYgTzWnHn3owPnLmRMQECEEiLQCe/beEOSWMKNFp0EabgX8NZQyyvAXIFW5C/VACVJSHQGQGX92UryxHJO4trodm+COQPPfSQ9txzTy1atCjzY7fddtOUKVP0d3/3d3361expEmawq4aLO++8M3uKxeuvv57ZvM0228jkLuapE61eS5YsyRo1Lrroou5h55xzTvZ3jU+naGy4MHtce+212njjjQvFn0mdE0Ac75whK0AAAkEScJlPor84PDLUjxzCt9ga/cUCEkMgAIGUCZC/RB596kdhBpj8Jcy4YXXUBFzel3nAUk/KQ6uksdSTymu4oJ5U0qEMbBnqSYEFbIW5NFyEGbfarEYwrw11oY34wFkIG5MgAIF0CJwuaXxOd+9cNv575mfzcs5rHE7Bv0OA7aYjlrcj5O/75C/+xgbLkiXg8r5sBx2RvB2hkt/3QSB/9913deaZZ8o0E3S9brzxRu29995tvX3kkUe0zz77aOHChd1jXTRc/OUvf9HJJ5+cPZGj62WeUjFy5Mi2PpgBTz75pA444AAtWLAgGz906FBdc801GjBgQK/5jQ0X5qkg5513nj74wQ9a7cOgcgkgjpfLk9UgAIGgCLjMJ9FfHB4V6kcO4Vtsjf5iAYkhEIBAygTIXyKOPvWjcINL/hJu7LA8WgIu78u8UKkn5SXW4XjqSeU0XFBP6vAgBjqdelKggZNEw0W4savFcgTzWjAX3oQPnIXRMRECEIifQN7ftnCXpDNKaLToIkvBv8IzhlheIdwaliZ/qQEyW0DAnoDr+9LGUkRyG0oljfFBIP/jH/+ogw8+WLfddlvm1Q477KBp06Zpgw02aOvl22+/nT0J4sILL+we66Lh4oUXXsiaK+65557Mjq9+9au66qqrtP7667f1wQwwTSdjxozRueee2z1+zpw52nHHHXvNb2y4uPLKK3XIIYdY7cGgcgkgjpfLk9UgAIGgCLjOJ9FfHB4X6kcO4Vtsjf5iAYkhEIBAqgTIXyKOPPWjsINL/hJ2/LA+OgKu78siQKknFaFWcA71pHIaLqgnFTyAAU+jnhRw8Gi4CDt4dViPYF4H5eJ78IGzODtmQgAC0RM4VdLZFl7eLWlsiY0WXVtS8LeAX2QIYnkRan7NIX/xKx5YkzwB1/elbQAQyW1JdTjOB4H8V7/6VfaUiqeffjrzJu9TG0xjwze+8Y1uEi4aLh544AHttNNOev311zM7TjnllOyJHauuuqp1hGbNmqU99tije/w555yTrdPz1dhwce+99+qLX/yi9R4MLIcA4ng5HFkFAhAIloDrfBL9xeHRoX7kEL7F1ugvFpAYAgEIpEqA/CXSyFM/Cj+w5C/hxxAPoiLg+r4sCpN6UlFyOedRTyqn4YJ6Us6DF/hw6kmBB5CGi/ADWLUHCOZVE+5sfT5wdsaP2RCAQLQEzG9beE7Sui08vHNZHnSmpPsqokDBvwKwiOUVQHWwJPmLA+hsCYHmBHy4L/PEBpE8D62CY30QyO+//35tu+223R6MGzcue9qD7atxvouGi8ZmicmTJ2vUqFG2LmTj5s+fr+HDh2vRokXZ/zdrPOnZcGGennHzzTdryy23zLUPgzsjgDjeGT9mQwACwRPwIZ9Ef3F4jKgfOYRvsTX6iwUkhkAAAikSIH+JNOrUj+IILPlLHHHEiygI+HBfdgKSelIn9CznUk8qp+GCepLlgYtgGPWkCIJIw0UcQazSCwTzKul2vjYfODtnyAoQgECUBMyv/j2nD8/mml8yXMETLRq3o+Bf8tFCLC8ZqMPlyF8cwmdrCPQm4MN9mTcmiOR5ieUc74NAPn36dI0YMaLb8qlTp2rkyJHWnvzmN7/Rfvvtp8ceeyyb46LhYtq0aTrooIMK+2AmPvXUU9p///21YMGCbB3TsDFhwgT179+/e92eDRdDhgyRYTdoUHuR3xomA1sSQBzngEAAAhDI9BX0l4QPAvUjv4OP/uJ3fLAOAhBwRoD8xRn66jamflQd27pXJn+pmzj7QaBPAj7cl52Gh3pSpwTbzKee1L4W08ioWZ2HelLFB9WT5akneRKIEsz4mxLWqHoJfmCxasIt1kcwdwjfYms+cFpAYggEIJAaAfMTaC9I+miD4z+XdIake2oCQv5SImjE8hJherAU+YsHQcAECEi+3JdFYoFIXoSa5RwfBPJOxeXGRgUaLiyDz7BcBBDHc+FiMAQgECcBX/JJ9BeH54v6kUP4Flujv1hAYggEIJAaAfKXCCNO/SiuoJK/xBVPvAmWgC/3ZRkAqSeVQbGPNagn0XBR4fGKamnqSVGFUzRcxBXP0r1BMC8daakL8oGzVJwsBgEIxEHg3ySd18OV+1Y0Wtxds3sU/EsCjlheEkiPliF/8SgYmJIyAV/uy6IxQCQvSq7NPB8E8ttvv1077bRTt6V5n3BBw0V7kb+i45PMsojjyYQaRyEAgdYEfMkn0V8cnlTqRw7hW2yN/mIBiSEQgEBqBMhfIos49aPIAiqJ/CW+mOJRkAR8uS/Lgkc9qSySDetQT2pfi+EJFxUdvoCWpZ4UULAsTaXhwhJUqsMQzP2OPB84/Y4P1kEAArUTML9t4XlJH5M0d0WjxV21W7F8Qwr+JYBHLC8BoodLkL94GBRMSo2AT/dlJ+wRyTuh18dcHwTy+++/X9tuu223hePGjdOYMWOsvZ0/f76GDx+uRYsWZXPKfsLFwoULdeCBB2revHnZ+s0eAT1r1iztscce3TZPnjw5G5fn9cADD2SNJ6+//no27ZRTTtH48eO16qqrdi9j/n/s2LHZ/w8ZMkTTp0/XoEHtRf48djC2NwHEcU4EBCAAgYyAT/kk+ovDQ0n9yCF8i63RXywgMQQCEEiJAPlLZNGmfhRZQFe4Q/4SZ1zxKigCPt2XZYKjnlQmzRVrUU9qX4uhnlTBwQtoSepJAQUrh6k0XOSAleJQBHO/o84HTr/jg3UQgEDtBL4ryfxk2xmS7qx9994bUvDvMACI5R0C9Hg6+YvHwcG0VAj4dF92yhyRvFOCDfN9EMh/97vfacSIETKNE+Z19NFH64ILLtCHPvQhK28bn5BRdsNF4xM0mjVcNDZ9NGuWaOdMY9PGD37wA40ePbrXNBou2lEs933E8XJ5shoEIBA0AZ/ySfQXh0eJ+pFD+BZbo79YQGIIBCCQEgHyl4iiTf0oomA2uEL+Em9s8SwYAj7dl2VDo55UMlHqSe0bLqgnlXzoAlqOelJAwcppKg0XOYGlNhzB3O+I84HT7/hgHQQgUDuBLZY1XDxa+67NN6Tg30EgEMs7gBfAVPKXAIKEibET8Om+LIM1InkZFFes4YNA/tprr+mII47QDTfckFm1zTbb6Nprr9XGG2/c1tOlS5fq7LPP7vVEDJuGC7NwX+MaN21s6GjWcPHCCy9o5MiRuueee7LpX/3qV3XVVVdp/fXXb+uDGfCXv/xFJ598siZMmNA9fs6cOdpxxx17zafhwgpnKYMQx0vByCIQgEA8BHzKJ9FfHJ4r6kcO4Vtsjf5iAYkhEIBASgTIXyKJNvWjSALZhxvkL3HHF++CIODTfVkFMOpJJVKlnjSsLU3qSW0RRTmAelKUYe12ioaLuOPbsXcI5h0jrHQBPnBWipfFIQABCHRCgIJ/QXqI5QXBBTSN/CWgYGEqBMIhgEheUqx8EMiNK6bR4IQTTuj26tJLL82aMJrcIb08/9///V8dfPDBuvvuu7v/vq9GisY9mjU0NGJ99913deaZZ8o0OnS9mjVcNGuYmDp1ataEYfP61a9+lT3l48knn8yGDx06VNdcc40GDBjQazoNFzY0Ox+DON45Q1aAAAQgUCEB9JcK4bZbmvpRO0Ju30d/ccuf3SEAAQi0IED+UvB4UD8qCC6gaeQvAQULUyEQLgHqSSXFjnpS71+Q1YiVelJJBy2wZagnBRawAubScFEAWkpTEMz9jjYfOP2OD9ZBAAJJE0AwLxB+xPIC0AKcQv4SYNAwGQJhEEAkLyFOvgjkjY9ZNk+5MHnC4MGD+/TynXfe0QUXXJA9GaLnq6+Gi1mzZmmPPfboHnriiSdmT8dYbbXV+tyjsRHCDGzWcGH+/s4779Ree+2l119/PVvPxgczbsmSJTrppJN00UUXddsxZswYnXHGGVp11VV72UbDRQmHvs0SiOPVM2YHCEAAAh0SQH/pEGAn06kfdUKv+rnoL9UzZgcIQAACBQmQvxQAR/2oALQAp5C/BBg0TIZAmASoJ5UQN+pJ1JNKOEZRLUE9Kapw9ukMDRdpxLmwlwjmhdHVMpEPnLVgZhMIQAACRQggmOekhlieE1jAw8lfAg4epkPAfwKI5B3GyBeBfOnSpbrwwgv1ne98p9ujYcOGZX/3hS98YSUv3377bU2cOFFnnXVWd4ND16C+Gi4ef/xx7bvvvt1PkVhzzTU1efJkHXDAASs9ScPY88gjj+i4447Tgw8+2Gv/vhou3nzzzaxxYtKkSb18+OEPf6gtt9yy6dM6Xn75ZZ122mm67LLLuueYRo2rr75am2222Up+03DR4YFvMx1xvFq+rA4BCECgJALoLyWBLLIM9aMi1Oqbg/5SH2t2ggAEIJCTAPlLTmDUj3ICC3g4+UvAwcN0CIRHgHpShzGjnkQ9qcMjFNV06klRhbOlMzRcpBPrQp4imBfCVtskPnDWhpqNIAABCOQlgGCegxhieQ5YEQwlf4kgiLgAAb8JIJJ3EJ9GgXz99dfXwQcfrHXWWafQqp/5zGe022679Zpr2yTQ7EkPxg5jz4EHHqhNN91Upqnh4Ycf1iWXXKLZs2c3tbGvhgvTpGGaG8xTMbpepuniG9/4hkaMGKFPfvKTeu+997RgwQJNmzZNM2bMyJo5TAPE2muvrdtuuy2b1lfDhXnvxRdfzN6fOXNmrz1GjhyZPf1iyJAh6tevn5577jndcccd2VM8zNM9ul4DBgzQlVdeqe23376pb7YsCwUv8UmI44kfANyHAARCIoD+4jBa1I8cwrfYGv3FAhJDIAABCLghQP6Sgzv1oxywIhhK/hJBEHEBAmERoJ7UQbyoJ1FP6uD4RDWVelJU4WzrDA0XbRGlPQDB3O/484HT7/hgHQQgkDQBBHPL8COWW4KKaBj5S0TBxBUI+EsAkbxgbBoF8oLLdE8bN26cxowZ02uZPE0Cr7zyik4++eReT3xoZdNOO+2krbbaSmeffXb3sL4aLsyA3/3udzr00EN1//33W7k6aNAgXXrppbr33ns1duzYbE6rhgvz/tNPP61jjz1Wc+bMsdqja5DZyzwNY+edd276NAwzLg/LXJsnPhhxPPEDgPsQgEBoBNBfHEaM+pFD+BZbo79YQGIIBCAAATcEyF8suVM/sgQV0TDyl4iCiSsQCIcA9aSCsaKe1Boc9aSCByuwadSTAgtYCebScFECxJiXQDD3O7p84PQ7PlgHAQgkTQDB3CL8iOUWkCIcQv4SYVBxCQJ+EkAkLxAX3wRy44J5EsWUKVOyBgfTgNHX67DDDssaLe68804ddNBB3cNaNVyYQb///e91+umn66qrrmpJ7J//+Z/1/e9/X5/61Kd6NTq0a7gwi5qndZhGjbPOOqulD2asecrGPvvsk/k7cODAljbRcFHgkLeZgjhePlNWhAAEIFAxAfSXigG3Wp76kUP4Flujv1hAYggEIAABNwTIXyy4Uz+ygBThEPKXCIOKSxAIgwD1pAJxop7UNzTqSQUOVIBTqCcFGLQSTKbhogSIMS+BYO53dPnA6Xd8sA4CEEiaAIJ5m/Ajlqf7/UH+km7s8RwCDgggkueE7qNA3uWCse3GG2/UzTffrHnz5mWNC+Y3BJknQIwYMULbbLONVlllFU2bNi1Xw4VZ/7333tMTTzyh6dOn64477tADDzyQbbvFFltou+2203777Zet369fv+zvezY62DRcdPmwePFizZ49Wz/72c+0YMECPfroo9lbAwYMyNY3T+gYPny41ltvPavI0XBhhcl6EOK4NSoGQgACEPCJAPqLw2hQP3II32Jr9BcLSAyBAAQg4IYA+Usb7tSP3BxMH3Ylf/EhCtgAgWQJUE/KGXrqSdSTch6ZqIZTT4oqnLmcoeEiF670BiOY+x1zPnD6HR+sgwAEkiaAYN4i/IjlSX9viPwl7fjjPQQcEEAkdwDd5ZZFGi5c2svefhBAHPcjDlgBAQhAoAAB9JcC0MqaQv2oLJLVrIP+Ug1XVoUABCBQAgHyF+pHJRyjOJcgf4kzrngFgYAIUE8KKFhlmEo9qQyK6a1BPSm9mPf0mIaLtOPf1nsE87aInA7gA6dT/GwOAQhAoBUBBPM+6NBswTcO+QtnAAIQcEAAkdwBdFdbIpC7Ih/uvojj4cYOyyEAAQhIQn9xeAyoHzmEb7E1+osFJIZAAAIQcEOA/IX6kZuTF8Cu5C8BBAkTIRA/AepJ8ce420PqSQkFuyRXqSeVBDLgZWi4CDh4dZiOYF4H5eJ78IGzODtmQgACEKiYAIJ5E8A0W1R86gJZnvwlkEBhJgTiI4BIHl9Mm3qEQJ5IoEtyE3G8JJAsAwEIQMAdAfQXd+xXeoLl0qW9wtH2fYemJ7E1+ksSYcZJCEAgTALkL9SPwjy5NVhN/lIDZLaAAARsCFBPsqEUwRjqSREEsUYXqCfVCNvjrWi48Dg4PphGw4UPUejbBj5w+h0frIMABJImgGDeEH6aLZL+fujlPPkLZwECEHBIAJHcIfy6tkYgr4t0+PsgjocfQzyAAAQgwBMu3J4B6kdu+bfbHf2lHSHehwAEIOCMAPUj6kfODp/vG5O/+B4h7INAUgSoJyUQbupJCQS5JBepJ5UEMoJlaLiIIIjGhddee01vvPGG3nzzzey/jX82Y/r376/VV189+2r880c/+tGmJMoSzKuyL5LwFXaDD5yF0TERAhCAQNUEEMx7EKbZourjFtb65C9hxQtrIRAhAUTyCIPa0yUE8sgDXJJ7iOMlgWQZCEAAAu4JoL9YxKCq+gz1Iwv4DoegvziEz9YQgAAEWhMgf6F+xPdIHwTIXzgaEICAZwSoJ3kWkLLNoZ5UNtE416OeFGdci3pFw0VRcg7m/fa3v9Wzzz6bfT3zzDO9/rxkyZKOLFpjjTW06aabapNNNsm+uv6866679lq33SOhb7311lrtM3ZuttlmHfke8mQ+cIYcPWyHAAQiJ4BgviLANFtEftILuEf+UgAaUyAAgbIJIJKXTdSj9RDIPQqGp6YgjnsaGMyCAAQgUIwA+ssKbtSPVq5vUT9aqQQcQk242L8EzIIABCAQFgHyF+pHYZ3YGq2lflQjbLaCAARsCVBPsiUV4DjqSQEGrWaTqSfVDDyA7UIQ15L9wPl///d/uu6663TXXXfp/vvv1wsvvOD8SL366qvqehqGsW/ttdd2btMGG2ygYcOG6ctf/rJGjBjRbZ9zw2owgA+cNUBmCwhAAALFCCSbv/TERbNFscMT+yzyl9gjjH8QCIYAInkwocpnKAJ5Pl6pjUYcTy3i+AsBCCRAIFn9hfqR3emmftSLUwg1YbvAMgoCEIBA2ASSzV+oH4V9cOuwnvpRHZTZAwIQKECAelIBaCFMoZ4UQpTc2Ug9yR17n3cOQVxL7gPnK6+8ou9+97u64oorvDw7I0eOzOwyl46Pr8MOO0zf//73tc466/hoXqk28YGzVJwsBgEIQKBMAsnlL43waLYo8zjFtRb5S1zxxBsIBE4AkTzwADYzH4E8wqCW5BLieEkgWQYCEICAXwSS01+oH3V2AKkfdcaP2RCAAAQgUAqB5PIX6kelnJskFqF+lESYcRICoRKgnhRq5FrYTT0pwqCW5BL1pJJARrgMDReeBdU89nmHHXbQokWLclm21lprafXVV+/+6t+/f68/mw8mb7zxRvb15ptvdv+56+8WL16ca7+8g+u2b/3119c999yjT37yk3lNDWo8HziDChfGQgACaRFIWjCn2SKtw57XW/KXvMQYDwEIVEwAkbxiwHUvj0BeN/Ew9kMcDyNOWAkBCECgAIGk9BfqR+XUt0z96O6779agQYMKHLlwpqC/hBMrLIUABJIjkFT+0hhd6kfJnfdcDpO/5MLFYAhAoH4C1JPqZ17pjtSTKsUb7OLUk4INXS2G03BRC2b7Tfbff3/95Cc/aTrhwx/+sLbcckttsskm2demm27a/eePf/zj9ps0Gfnyyy/r2Wefzb6eeeaZ7j/Pnz9ff/7zn63W9s0+w/K6666zsj3UQXzgDDVy2A0BCCRAIFnBHLE8gdPdoYvkLx0CZDoEIFAFAUTyKqiyJgQ8IYA47kkgMAMCEIBANQSS0l+oHzU/REXqW9SPqvmGZFUIQAACELAikFT+0pMI9SOr85H0IOpHSYcf5yEQCgHqSaFECjshUIAA9aQC0BKbQsOFZwE3T6Z46623uq0aPHiwRowYoV122UVbb721E2sfeugh3XbbbVnzwpNPPtnLBp/t+9CHPpQ9zSPmFx84Y44uvkEAAoETSFIwRywP/NTWZD75S02g2QYCEMhLAJE8LzHGQyAAAojjAQQJEyEAAQh0RiAp/YX6Uf7D0ld9i/pRfpbMgAAEIACB0ggklb90UaN+VNr5iXoh6kdRhxfnIBATAepJMUUTXyCwggD1JI6CDQEaLmwo1Tjmn/7pn/TAAw+stON6662nbbfdVv/wD//Q6wkX66yzTqnWvfLKK72ecPHII49o7ty5eumll1ru46N9//iP/6hf/OIXpfLxbTE+cPoWEeyBAAQg0E0gOcEcsZzTb0uA/MWWFOMgAAEHBBDJHUBnSwhURQBxvCqyrAsBCEDAKwJJ6S9Dhw5tWvPwsT7T85T4aB/1I6++jzEGAhCAQGoEkspfTHCpH6V2xIv7S/2oODtmQgACtROgnlQ7cjaEQHUEqCdVxza2lWm48Cyi119/vfbbbz9rq0zDxSabbJJ9rb766jK/4cj8t/HPZsE33ngj+zJPfWj887PPPivzZRouyny5tO8nP/mJ9t133zLd8W4tPnB6FxIMggAEINBFICnBHLGcg5+HAPlLHlqMhQAEHBBAJHcAnS0hUDYBxPGyibIeBCAAAW8JJKW/UD8qr75F/cjb72kMgwAEIJACgaTyF+pHKRzp8nykflQeS1aCAARqIUA9qRbMbAKBaglQT6qWb2yr03DhYURvvvlmnXDCCfrd737noXXS+uuvn9m1aNEiL+37+7//e/3gBz/Q8OHDvbSvTKP4wFkmTdaCAAQgUCqBZARzxPJSz00Si5G/JBFmnIRA6AQQyUOPIPYnTQBxPOnw4zwEIJAegWT0l67QUj/q7JBTP+qMH7MhAAEIQKAUAsnkL9SPSjkvSS1C/SipcOMsBGIhQD0plkjiR5IEqCclGfaOnKbhoiN81U6+8cYbdd111+mOO+7Q//3f/1W7WZvVP/rRj+qrX/2qRowYoa9//evZaN/tcwqsps35wFkTaLaBAAQgkJ9AEoI5Ynn+g8EMifyFUwABCARCAJE8kEBhJgR6EkAc5zxAAAIQSI5AEvpLs6j6Xp/x3b4UvlPQX1KIMj5CAAKBEkgif6F+FOjpdGw2+YvjALA9BCBQlAD1pKLkmAcBhwSoJzmEH/DWNFwEErz/+q//0rx58/TMM8/o2Wef7f564403SvVg9dVX1yabbNL9temmm2ro0KH6whe+0HIf3+0rFZJHi/GB06NgYAoEIACB3gSiF8wRyznyRQmQvxQlxzwIQMABAURyB9DZEgJFCSCOFyXHPAhAAAJBE4hef7GJju/1Gd/ts2Ec4hj0lxCjhs0QgEAiBKLPX6gfJXKSK3CT/KUCqCwJAQjURYB6UuukPywAACAASURBVF2k2QcCJRCgnlQCxESXoOEi8MD/7//+b9Z88cILL+jNN9+UacDo+m/PPxs3+/fvL9NQ0fVf8+eu/99ggw2yJotPfOITpRLx3b5SnXWwGB84HUBnSwhAAAJ2BKIWzBHL7Q4Bo5oTIH/hZEAAAoERQCQPLGCYmyYBxPE0447XEIAABCRFrb90GmHf6zO+29cpf9fz0V9cR4D9IQABCPRJIOr8hfoRJ78TAuQvndBjLgQg4AEB6kkeBAETINCOAPWkdoR4vxUBGi44HxAImAAfOAMOHqZDAAKxE4hWMEcsj/3oVu8f+Uv1jNkBAhAonQAieelIWRAC5RFAHC+PJStBAAIQCJBAtPpLgLHAZM8IoL94FhDMgQAEIPA+gWjzF+pHHPNOCZC/dEqQ+RCAgAcEqCd5EARMgEBfBKgncTY6JUDDRacEmQ8BhwT4wOkQPltDAAIQaE0gSsEcsZxjXwYB8pcyKLIGBCDggAAiuQPobAmBdgQQx9sR4n0IQAAC0ROIUn+JPmo4WAsB9JdaMLMJBCAAgSIEosxfqB8VOQrMaSRA/sKZgAAEIiFAPSmSQOJGXASoJ8UVT1fe0HDhijz7QqAEAnzgLAEiS0AAAhCohkB0gjlieTUHJcVVyV9SjDo+QyAaAojk0YQSR2IggDgeQxTxAQIQgEDHBKLTXzomwgIQWEEA/YWjAAEIQMBbAtHlL9SPvD1rwRlG/hJcyDAYAhDomwD1JE4HBDwiQD3Jo2AEbgoNF4EHEPPTJsAHzrTjj/cQgIDXBKISzBHLvT5rwRlH/hJcyDAYAhDoTQCRnBMBAQ8III57EARMgAAEIOAHgaj0Fz+QYkUsBNBfYokkfkAAAhESiCp/oX4U4Ql16BL5i0P4bA0BCFRBgHpSFVRZEwI5CVBPygmM4S0J0HDBAYFAwAT4wBlw8DAdAhCInUA0gjlieexHtX7/yF/qZ86OEIBA6QQQyUtHyoIQsCeAOG7PipErEegnaRtJu0naVtLnJa0p6XVJD0m6V9IMSU9Ieq8DfqtJ+idJe0naWtI/rlhroaQHJc2RdLOklzrYo8jUdSUdIGkfSduvWMD4fIOkayX9qciikr4o6TpJ60u6X9JBkp4ruBbTIJCXQDT6S17HGQ+BdgTQX9oR4n0IQAACzghEk79QP3J2hqLdmPwl2tDiGARSJkA9KeXo47tzAtSTnIcgOgNouIgupDiUEgE+cKYUbXyFAAQCIxCFYI5YHtipC8Rc8pdAAoWZEIBAOwKI5O0I8T4EKiCAOF4B1DSWXEXSlyWdI2krC5evknRGgaYBo7V/SdJ5Fvu8IuksSZdKWmJhU6dDTAPIxcsaSob0sdBTkk5Z1oRy0zLfe32ebbNxf0kTJI1aMe5bkqbkXKNT35ifNoEo9Je0Q4j3VRFAf6mKLOtCAAIQ6JhAFPkL9aOOzwELNCFA/sKxgAAEIiVAPSnSwOKW3wSoJ/kdn1Cto+Ei1MhhNwQk8YGTYwABCEDAWwLBC+aI5d6ereANI38JPoQ4AAEIvE8AkZzTAIEaCSCO1wg7rq3WkHTqiq88nv0/9u4EXLaqvBP3LwoxDtBxttUoidqKOMSOohKnaEQNBjSCgAw2CJdBBQVlEBCZZFBQUKYLggoICAYh4oDRdojYEm3UiOhD9A9OiRo1jVMU1P/ZuK/WrVvnnKo6e1ft4T3Pw2Ny7t5rfd/7LXTXWvXdXTQgFM0DnxjzpuLtGXuWTR3FWzPG/blk4c0SL0/y3XFvmOK6jZOcW77dY6nbiyaQlya5eIKGic3LN2QUOf/vJDsl+fYUMbqFwLQCrd9/mTZx9xFYTsD+y3JC/pwAAQJzE2j984vzo7mtnc5P7Pml8yWWIIE+CzhP6nP15T5zAedJMyfvzYQaLnpTaol2UcAHzi5WVU4ECHREoNUb5jbLO7IKG5qG55eGFkZYBAhMK2CTfFo59xGYQMDm+ARYLh0UKJotTkiy9xDLj5N8KsnVC40Yv1xoMCgaEp620JTwwKHrPpOk+O/565dhLfbYt09yRpLBZovheTZJskWSuw2N97Yk+y38c3MN5Rt+A0XRSLL/QvPFB8qmigeXb6go4ip+ipyLpokbxojlrknOTLJNee2OSS4Y4z6XEKhSoNX7L1VCGIvAsID9F2uCAAECjRVo9fOL86PGrqtOBOb5pRNllAQBAosLOE+yOgjMQMB50gyQezyFhoseF1/q7RfwgbP9NZQBAQKdFWjthrnN8s6uycYk5vmlMaUQCAEC1QnYJK/O0kgE1hGwOW5RTClw+7KJoWi4GPx550KjweFJbhz6fdGcsVeS1w41TRTXF2+gWKoZ4lFJLiobN9YMe1mSA5P869DbIu5ZNjwUTSCDzRmvWGjEOGWCN0uMy/KMJEUsxVxFA0jRTHH50M3Db8AoGjLeNEYsWyU5rxy7mOMlSX40bmCuI1CRQGv3XyrK3zAEFhWw/2JxECBAoLECrX1+cX7U2DXVmcA8v3SmlBIhQGBxAedJVgeBGgWcJ9WIa+jbBDRcWAgEWizgA2eLiyd0AgS6LtDKDXOb5V1fls3Iz/NLM+ogCgIEKhewSV45qQEJJDbHrYIVCDw2yaVDb614TZKTkvxikXFHvamiaFJ4fpKPLHLPHcq3aOwz8OdFQ8MeCw0c313knvXKpovjBv78Cwtv0th24U0ZxRsoqvopmk6K5pLDygEXa4oo8j4kyVHldR8sGzP+Y4lA7pXkrCRbLtHIUVUexiGwlEAr91+UlMAsBOy/zELZHAQIEJhKoJXPL86Ppqq1myYU8PwyIZjLCRBoq4DzpLZWTtyNFnCe1OjydCY4DRedKaVE+ijgA2cfqy5nAgRaItC6DXOb5S1ZWR0I0/NLB4ooBQIEFhOwSW5tEKhQwOZ4hZj9G6pogjimbGpYk/1pSQ5I8tNlOO5Yvt2haJhY81O87eGgJL8cce+mSd6b5L+Xf3Z9ku2SfHGZeYo3ahRv3yjedLHmZ9w3S4xb0f+W5OwkW5c3HFs2X/xqxADPTHJV+fsbynsWy6E4U9gtyery+nHeAjJuzK4jMKlA6/ZfJk3Q9QSmFbD/Mq2c+wgQIFC7QOueX5wf1b4mTFAKeH6xFAgQ6JGA86QeFVuq9Qs4T6rf2Ay/FdBwYSUQaLGAD5wtLp7QCRDoukCrNsxtlnd9OTYrP88vzaqHaAgQqFzAJnnlpAbso4DN8T5WvdKcN0lySZKNy1EnfXvEYPNBMcQ/JnlRku8PRTn8Zojij4u3RByx0NgwqqlhOMnhZo1inp0X3o7xbxVpPDDJuxYaKTYrx9tzoTHkzEXGfkLZcLFB+edPSvKpRa69X5LzkvxV+XaLpd4AUlEqhiGwqECr9l/UkcAsBey/zFLbXAQIEJhIoFXPL86PJqqti1co4PllhYBuJ0CgbQLOk9pWMfE2UsB5UiPL0tmgNFx0trQS64OAD5x9qLIcCRBoqUBrNsxtlrd0hbU4bM8vLS6e0AkQGFfAJvm4Uq4jMELA5rhlUYFA8XaKMwbGmfTNEWsaFW6X5OaFtzl8q3wzxHeGYrtH2Xjw7PL3P04ySfNB0dxwapKdBsbdPMmHKzAohnjoQtPJxUkeXY63Y5ILFhl73GuL84R9kry5HKdo4Hhlkp9XFLNhCEwq0Jr9l0kTcz2BlQrYf1mpoPsJECBQm0Brnl+cH9W2Bgy8iIDnF0uDAIEeCjhP6mHRpVydgPOk6iyNNJ6AhovxnFxFoJECPnA2siyCIkCAQCHQig1zm+UW6zwEPL/MQ92cBAjMQcAm+RzQTdl+AZvj7a9hAzK4Y5I3Lbwlomi6KH6Kt0X87cI/n6shtkcluXShieEh5dgfS7JDkuHGjKWmPjjJ6wcueE2SYyuKddwmimK6ca8dvO6mJFsn+WxF8RqGwDQCrdh/mSYx9xBYqYD9l5UKup8AAQK1CbTi+cX5UW31N/ASAp5fLA8CBHoq4Dypp4WX9soEnCetzM/d0wlouJjOzV0EGiHgA2cjyiAIAgQIjBJo/Ia5zXILd14Cnl/mJW9eAgTmIGCTfA7opmyvgM3x9tauYZGveTvFZmVcV5ZvkPhRDXFumeTygXHPTrJvkp9NMFcVYyw23bhNFMX941x7+4XcDhhoEDkxySFJfjFBvi4lULVA4/dfqk7YeATGFbD/Mq6U6wgQIDBzgcY/vzg/mvmaMGEp4PnFUiBAoMcCzpN6XHypTy7gPGlyM3dUI6DhohpHoxCYi4APnHNhNykBAgTGEWj0hrnN8nFK6Jq6BDy/1CVrXAIEGipgk7yhhRFWswRsjjerHi2P5glJrkqyQZlH8baLg5L8soa8ht9OcUSS4p+1Pg8uM+9wvP+Y5EVJvl9BvMPNJy9O8s5Fxv3LJP808GdPTfKJoWuLN3pclGTjJNcn2S7JFyuI0xAEViLQ6P2XlSTmXgIrFbD/slJB9xMgQKA2gUY/vzg/qq3uBh5DwPPLGEguIUCgywLOk7pcXblVJuA8qTJKA00hoOFiCjS3EGiKgA+cTamEOAgQILCOQGM3zG2WW63zFvD8Mu8KmJ8AgTkI2CSfA7op2yNgc7w9tWpJpNuWTQFrwt0vSdF0seZnwyR/k+T5SR6fpGhK+PHC764pGzXeneSmMZomirc9HLXwdoei6WLNz55JzpzQafjNEl9YaGYocvjqhOOMuvy/JSneurF1+YdLNYQMvmnjhvKewWaKOyQ5ZsFq/3Ks1yQ5IcmvKojTEARWItDY/ZeVJOVeAlUI2H+pQtEYBAgQqEWgsc8vzo9qqbdBJxDw/DIBlksJEOiqgPOkrlZWXpUIOE+qhNEgKxDQcLECPLcSmLeAD5zzroD5CRAgsKhAIzfMbZZbsU0Q8PzShCqIgQCBOQjYJJ8DuimbL2BzvPk1amGEr0xy0kDcOya5IMmdk6xKcmiSuy2RV9F8UbzF4bVJ/n2J6+5YNnLsMWKuSdjuW8b3tPKmf0vytwv/fG6SQRa5tmgKOXyhKeKw8s8vS/KSJD8aun74ukuT7Jbk/w1c99gkxe+LBpUqm0IqSNMQPRdo5P5Lz2si/YYI2H9pSCGEQYAAgXUFGvn84vzIUm2CgOeXJlRBDAQINEDAeVIDiiCE5gk4T2peTfoYkYaLPlZdzp0R8IGzM6WUCAEC3RNo3Ia5zfLuLbK2ZuT5pa2VEzcBAhUI2CSvANEQ3RGwOd6dWjYsk6K54MiBmJ5avi3iLUm2mSDWzyR56RKNDxskOTXJTgNjbp7kwxPMUVx697Lh4lkD9z0pyacmHGexy5+RpGi0KOItmkmKeC8funjjJBcuXPfo8vfFWyyKt4Ks+Vw73FzyioWmlVPGeAtIRSkYhsCSAo3bf1EvAk0RsP/SlEqIgwABAusINO75xfmRVdoUAc8vTamEOAgQaICA86QGFEEIzRFwntScWvQ9Eg0XfV8B8m+1gA+crS6f4AkQ6LZAozbMbZZ3e7G1LTvPL22rmHgJEKhYwCZ5xaCGa6eAzfF21q0FUf/RQmPBiUn2Hoj1hUl2SLLVwO9uSvL+JMV/Fm93eFySojGhaEoY/CmaLor/3r5+RO5VNUpUNc5i5dlwoamjaDbZubzgqwuNF0VDxQfKhokHl80VW5R/XjR6FG8FuXFgwKKRpHi7ReHzv8umjW+3YD0IsR8Cjdp/6Qe5LNsiYP+lLZUSJwECPRRo1POL86MersAGp+z5pcHFERoBAvMQcJ40D3VzNk7AeVLjStLrgDRc9Lr8km+7gA+cba+g+AkQ6LBAYzbMbZZ3eJW1NDXPLy0tnLAJEKhSwCZ5lZrGap2AzfHWlaxNAQ+/iaGI/dqFNzo8pkyiaDYo3n7xniS/GErsnmUjQtGsMdh4UbwdYo+Ft118f+j6qholqhpnqToVb7A4d6HJ4vHLFLNoQHlxko8PXDfcsLEqydlDb7e4c9nQsn2SzRbefnG30v3KJO9K8hVvw2jTv0ati7Ux+y+tkxNw5wXsv3S+xBIkQKC9Ao15fnF+1N5F1NXIPb90tbLyIkBgBQLOk1aA59b2CzhPan8Nu5aBhouuVVQ+vRLwgbNX5ZYsAQLtEmjEhrnN8nYtmr5E6/mlL5WWJwECywjYJLdEeilgc7yXZZ9l0qMaLtbMv9TbKtZcc7skL0py2lDTxagmg6oaJaoaZznn/7nQCHFKkr9c5MKiGeUVST401BxRvBnkvNLjiiS7L7xB5HsDYzwkyUlJnrvIuD9OckiS1SOaXJaL2Z8TGEegEfsv4wTqGgKzFrD/Mmtx8xEgQGBsgUY8vzg/GrteLpyhgOeXGWKbigCBNgk4T2pTtcRamYDzpMooDVShgIaLCjENRWDWAj5wzlrcfAQIEBhbYO4b5jbLx66VC2cs4PllxuCmI0CgyQI2yZtcHbFVLmBzvHJSA64rsFjDxag3Nyzmt16SI5K8ZuCCf0yy88KbLv5t4HdVNUpUNc4462HNmyh2Khsvijd5FG+zuDTJhUl+MDTIvZKclWTL8vcvSPL3A9fcO8mZ5dstlpv/oIWmjROT3Lrchf6cwIQCc99/mTBelxOYmYD9l5lRm4gAAQKTCsz9+cX50aQlc/2sBDy/zEraPAQItFDAeVILiybk6QWcJ01v5856BTRc1OtrdAK1CvjAWSuvwQkQILASgblumNssX0np3Fu3gOeXuoWNT4BAywRskresYMKdTsDm+HRu7ppYYLGGi9cvvLXh8Am+7L9JkkuSbFxGULyl4TlJPjUQUVWNElWNMzHWGDfskOT88rrCY48kPyr//+JcYZ8kbx4w2r+8/udJ7pnkgCSvGvjzrZNcNca8LiEwicBc918mCdS1BGYtYP9l1uLmI0CAwNgCc31+cX40dp1cOAcBzy9zQDclAQJtEnCe1KZqiXVqAedJU9O5cQYCGi5mgGwKAnUJ+MBZl6xxCRAgsGKBuW2Y2yxfce0MULOA55eagQ1PgEAbBWySt7FqYh5bwOb42FQuXLnAqIaLUc0Sy800apz9krxp4Mbi7RCnJineFrHm56lJPrHc4EN/3tSGi/slOW/hDRh/laQwHG6W+NPyrRiPL/M5LMlxQ00tGyZ5S/l2kOKytyd5WZKfTmjkcgJLCcxt/0VZCDRdwP5L0yskPgIEeiwwt+cX50c9XnUtSd3zS0sKJUwCBOYp4Dxpnvrmrl3AeVLtxCZYoYCGixUCup3APAV84JynvrkJECCwpMBcNsxtlluVbRDw/NKGKomRAIE5CNgknwO6KesXsDlev7EZ1hK4fZKjkhw88Nurk7woyU0TWhVjFG/GWPNzbJKiqeBX5S9GNWXsmOSCCee5b3nP08r7/i3J3y7887kJx6ny8uG3V4xqlPi7JO8pJ70+yTYL/1w3IojB624oGze+WGWwxuq9wFz2X3qvDqAVAvZfWlEmQRIg0E+BuTy/OD/q52JrW9aeX9pWMfESIDAnAedJc4I3bb0CzpPq9TV6NQIaLqpxNAqBuQj4wDkXdpMSIEBgHIGZb5jbLB+nLK5pgoDnlyZUQQwECDRUwCZ5QwsjrOkEbI5P5+auFQsUTRFHDozyoSQ7JPnBhCMX95w/cM+ZSV6Z5Ofl70Y1d7w4yTsnnOehSS5O8ujyvi8k2TbJVyccp8rLNypz/8skRQPIdkNv7hjO/dIkuy34/L8RQTwsybsXmjMeWf5ZMVaRrx8CVQnMfP+lqsCNQ6BuAfsvdQsbnwABAlMLzPz5xfnR1LVy44wFPL/MGNx0BAi0WcB5UpurJ/Z1BJwnWRRtEdBw0ZZKiZPACAEfOC0LAgQINFZgphvmNssbuw4E5vnFGiBAgMCkAjbJJxVzfSMFbI43six9CWq4UaKuhovCs2jAOGkA9rXlGzYmsX5CkquSbFDeNG28k8y51LVFM8UBA2/3ODHJIQtvDfnFwE13SnJy2WRR/Hq4GWVw/HsmeVeSvy5/+ZokxdtC/BCoSmCm+y9VBW0cArMQcH40C2VzECBAYCqBmT6/OD+aqkZumpOA55c5wZuWAIG2CjhPamvlxL2WgPMkC6JNAhou2lQtsRIYEvCB05IgQIBAYwVmtmFus7yxa0Bgiwh4frE0CBAgsKyATfJliVzQZAGb402uTi9ie0qSjw9kenWSFyW5acLshxs3Tkuyf5L/GhhnyySXD/z/SzUeLDb98BhnJ9l3oenhZxPGW9Xlj0py0cJbKDYuzbZO8tmhwe+e5IIkzyp/v1SjySTXVpWDcfolMLP9l36xyrYLAvZfulBFORAg0FGBmT2/OD/q6ArqcFqeXzpcXKkRIFCXgPOkumSNOxMB50kzYTZJhQIaLirENBSBWQv4wDlrcfMRIEBgbIGZbJjbLB+7Hi5skIDnlwYVQygECDRZwCZ5k6sjtkUFbI5bHA0QeHDZMPAXZSz/luRvF/753ISxHZbkyIF7Rr2ZoWhOuHSh+eAh5XUfS1I0anxngrkOHnibRHHbPN8AsV6SI8oYilhen+TwJLcO5TNJE8Uk107A5lICvxOYyf4LbwJtFLD/0saqiZkAgZ4IzOT5xflRT1ZTx9L0/NKxgkqHAIFZCThPmpW0eSoVcJ5UKafBZiSg4WJG0KYhUIeAD5x1qBqTAAEClQjUvmFus7ySOhlkDgKeX+aAbkoCBNoqYJO8rZXradw2x3ta+OalvUGSU5PsNBBa8WaKNy00D6z1OW2J0EeNsVWSK4buuUeS85I8u/z9j5M8J8mnxmT5b0mKN1oUb5FY87N5kg+PeX/Vlz22bCB5YJLrk2yz8M91IyaZpIlikmurzsd4/RCoff+lH4yy7KKA/ZcuVlVOBAh0RKD25xfnRx1ZKT1Mw/NLD4suZQIEqhJwnlSVpHFmIuA8aSbMJqlBQMNFDaiGJDArAR84ZyVtHgIECEwsUOuGuc3yievhhgYJeH5pUDGEQoBAGwRskrehSmKMzXGLoGECeyQ5YyCmf0yyc5LibRfj/Gya5L1J/nt58RcWGhC2TfLVoZuLvfVDkhw18Pvi/y7eEvGrMSYanmeaN2SMMc1Yl9yxbEop7Iqf4k0bJyySx/C1pyUpmlr+a8RM90zyriR/PTDusWNF5CIC4wnUuv8yXgiuItBMAfsvzayLqAgQIDDcCP6b34zbFz6enfOj8Zxc1UwBzy/NrIuoCBBojYDzpNaUqt+BOk/qd/3bnr2Gi7ZXUPy9FvCBs9fllzwBAs0WqO3A32Z5swsvuuUFPL8sb+QKAgQIDAnYJLckGi1gc7zR5elrcA9NcnGSRw8AvCLJKWO85eLOZePB7gP3FvcdkOQXI0CHmyaKN0Nsl+SLy+CPmmeSZo2qa/uUJBeVTSbFGzp2THLjIpMUZwqHl/8UlxRv+XjpQtNF8YaP4Z+HJXl3kkeWf1DYFLXxQ6Aqgdr2X6oK0DgE5iVg/2Ve8uYlQIDAsgK1Pb84P1rW3gUNF/D80vACCY8AgTYIOE9qQ5V6HKPzpB4XvyOpa7joSCGl0U8BHzj7WXdZEyDQCoFaNsxtlrei9oJcRsDziyVCgACBqQRskk/F5qa6BWyO1y1s/CkFbl82SLx+4P6bkuy30IRx2RJNF+uVb2o4bui+rZN8dpFYht/2UFx2edmA8O1F7hk1z7iNGlOSLHnbhkneUr4FpLhwnOaU4o0fRYNG8bPYG0CKP/u7hWaL95TX3ZCksFyuGaWOHI3ZXYFa9l+6yyWzPgnYf+lTteVKgEDLBGp5fnF+1LJVINyRAp5fLAwCBAhUIuA8qRJGg1Qt4DypalHjzUNAw8U81M1JoCIBHzgrgjQMAQIEqheofMPcZnn1RTLifAQ8v8zH3awECHRCwCZ5J8rYnSRsjnenlh3N5N4Lb2s4M8lWA/kVb2A4LcmJCw0R3x/K+7+XDRmvGvr9YUmKBoxbl3B6bJJLkzxw4JqrFt6IcfDC/NcONXjcs2zq2Hshjg0Gri/eoHFSkl/NoR6FUfGWiiKe/51kpySLNYusCe9Pk1yY5PHlL0Y5DTdyvD3Jy5L8dA45mrK7ApXvv3SXSmZ9E7D/0reKy5cAgRYJVP784vyoRdUX6pICnl8sEAIECFQm4DypMkoDVSHgPKkKRWM0QUDDRROqIAYCUwr4wDklnNsIECBQv0ClG+Y2y+svmBlmJ+D5ZXbWZiJAoJMCNsk7Wdb2JWVzvH0162nEGy80QZw70BSwhuGHST6S5PPlLx6X5BlDDRDFHxVvqtgjyXeX8Sv22LdPcsaIMT6e5J8WmiyKZo9NkmyR5G5D4xVNIEXDxTwaEe5aNqZsU8a0Y5ILxlgvxVtEijeGnFBeW+S3f5Lzk/w8SdFYUuS0poHl35Jsl+QTY4ztEgKTCFS6/zLJxK4l0HQB+y9Nr5D4CBDosUClzy/Oj3q8kjqYuueXDhZVSgQIzFPAedI89c39OwHnSRZDlwQ0XHSpmnLpnYAPnL0ruYQJEGiPQGUb5jbL21N0kY4n4PllPCdXESBAYAkBm+SWx1wFbI7Pld/kkws8LMnJSTaf8NbijQ9FA8HwmzAWG2a9JHsmef2Ipoulpr4kycvHaOqYMPyxL9+hbJIobrhi4c0Wuyf53ph3j3qLyGK3HlS+WWSpN4WMOa3LCKwlUNn+C1cCXROw/9K1isqHAIEOCVT2/OL8qEOrQiq3CXh+sRAIECBQuYDzpMpJDTiJgPOkSbRc2wYBDRdtqJIYCSwi4AOnpUGAAIHGClSyYW6zvLH1FdgKBDy/rADPrQQIEPi9gE1yq2EuAjbH58Ju0pUL3DnJqiSHjni7xPDoNyV5U5LV5ZsaJpn9dgtvcHh62XRRvDVjqZ/iLRtHl/PM480WRWz3S1I0lvxV+QaOncq3ekyS833Kt1wU9476KfIs3M9a+E/NFpPIunZcgUr2X8adzHUE2iRg/6VN1RIrAQI9E6jk+cX5Uc9WTU/S9fzSk0JLkwCBWQs4T5q1uPluE3CeZCF0UUDDRRerKqfeCPjA2ZtSS5QAgfYJqvJeIAAAIABJREFUrHjD3GZ5+4ou4vEEPL+M5+QqAgQIjCFgk3wMJJdUJ2BzvDpLI81NYMMkz0ryN0kevdBc8Jgykq8u/P7TSd6f5ENJbl5hhHdM8vgkz18Yc9MkTyjHK5o5PpPkqiT/MMGbJFYYzsjbi3OB3cqGj+KCd5Zv2pgm9zuUTRu7JnlG2dRybZIrk7wtyY11JGBMAqXAivdfSBLoqoD9l65WVl4ECHRAYMXPL86POrAKpDD6g+ofrPMVtjZ8p001CRAg0AYB50ltqFKHYnSe1KFiSmUtgTY8nK74A6eaE+iqgA3zrlZWXgQIdEBgRc8vNss7sAKksKiA5xeLgwABApUK2CSvlNNgiwnYHLc2CBAgQKChAivaf2loTsIiUImA/ZdKGA1CgACBOgRW9Pzi/KiOkhizKQKeX5pSCXEQINBRAedJHS1s09JyntS0ioinSgENF1VqGovAjAV84JwxuOkIECAwvsDUG+Y2y8dHdmU7BTy/tLNuoiZAoNECNskbXZ72B2dzvP01lAEBAgQ6LDD1/kuHTaRG4DYB+y8WAgECBBorMPXzi/OjxtZUYBUJeH6pCNIwBAgQWFzAeZLVUauA86RaeQ3eAAENFw0oghAITCvgA+e0cu4jQIBA7QJTbZjbLK+9LiZogIDnlwYUQQgECHRRwCZ5F6vagJxsjjegCEIgQIAAgaUEptp/QUqgDwL2X/pQZTkSINBSgameX5wftbTawp5IwPPLRFwuJkCAwLQCzpOmlXPfkgLOkyyQPghouOhDleXYWQEfODtbWokRINB+gYk3zG2Wt7/oMhhPwPPLeE6uIkCAwBQCNsmnQHPL4gI2x60OAgQIEGiBwMT7Ly3ISYgEKhGw/1IJo0EIECBQh8DEzy/Oj+oogzGbKOD5pYlVERMBAh0VcJ7U0cLOKy3nSfOSN++sBTRczFrcfAQqFPCBs0JMQxEgQKBagYk2zG2WV4tvtGYLeH5pdn1ER4BA6wVskre+hM1IwOZ4M+ogCgIECBBYVmCi/ZdlR3MBgQ4J2H/pUDGlQoBA1wQmen5xftS18stnKQHPL9YHAQIEZirgPGmm3N2dzHlSd2srs3UFNFxYFQRaLOADZ4uLJ3QCBLouMPaGuc3yri8F+Q0LeH6xJggQIFC7gE3y2om7PYHN8W7XV3YECBDomMDY+y8dy1s6BJYVsP+yLJELCBAgMC+BsZ9fnB/Nq0TmnZeA55d5yZuXAIEeCzhP6nHxq0jdeVIVisZok4CGizZVS6wEhgR84LQkCBAg0FiBsTbMbZY3tn4Cq1HA80uNuIYmQIDA7wVsklsNUwnYHJ+KzU0ECBAgMD+BsfZf5heemQnMT8D+y/zszUyAAIFlBMZ6fnF+ZB31UcDzSx+rLmcCBBog4DypAUVoYwjOk9pYNTGvVEDDxUoF3U9gjgI+cM4R39QECBBYWmDZDXOb5ZZQXwU8v/S18vImQGAOAjbJ54De5iltjre5emInQIBAbwWW3X/prYzEey9g/6X3SwAAAQLNFVj2+cX5UXOLJ7J6BTy/1OtrdAIECCwh4DzJ8phIwHnSRFwu7pCAhosOFVMq/RPwgbN/NZcxAQKtEVhyw9xmeWvqKNAaBDy/1IBqSAIECCwuYJPc6hhLwOb4WEwuIkCAAIHmCSz7hcXmhSwiArMRsP8yG2ezECBAYAoB50dToLmlHwKeX/pRZ1kSINBYAedJjS1NswJzntSseohmtgIaLmbrbTYClQr4wFkpp8EIECBQpcCiG+aaLapkNlYbBTy/tLFqYiZAoOUCNslbXsC6w7c5Xrew8QkQIECgRgENFzXiGrrdAvZf2l0/0RMg0GkB50edLq/kViLg+WUleu4lQIBAJQLOkyph7O4gzpO6W1uZjSeg4WI8J1cRaKSAD5yNLIugCBAgUAiM3DDXbGFxEEg8v1gFBAgQmIuATfK5sDd/Upvjza+RCAkQIEBgSQENFxYIgUUE7L9YGgQIEGisgPOjxpZGYPMW8Pwy7wqYnwABArcJOE+yEEYKOE+yMAgkGi6sAgItFvCBs8XFEzoBAl0XWGfDXLNF10suv3EFPL+MK+U6AgQIVC5gk7xy0nYPaHO83fUTPQECBAjcJqDhwkIgsIiA/RdLgwABAo0VcH7U2NIIbN4Cnl/mXQHzEyBA4HcCzpMshrUEnCdZEAR+K6Dhwkog0GIBHzhbXDyhEyDQdYG1NszPOeec7LrrruvkXPx+l12Kz6p+CPRHwPNLf2otUwIEGilgk7yRZZl9UDbHZ29uRgIECBCoRUDDRS2sBu2CgP2XLlRRDgQIdFTA+VFHCyutlQt4flm5oREIECBQoYDzpAox2zyU86Q2V0/sVQtouKha1HgEZijgA+cMsU1FgACByQTW2jAfdatmi8lAXd0dAc8v3amlTAgQaK2ATfLWlq6awG2OV+NoFAIECBBohICGi0aUQRBNFLD/0sSqiIkAAQK3CTg/shAILCLg+cXSIECAQOMEnCc1riSzDch50my9zdZ8AQ0Xza+RCAksKuADp8VBgACBxgosuWGu2aKxdRPYDAQ8v8wA2RQECBBYXsAm+fJGnbzC5ngnyyopAgQI9FlAw0Wfqy/3JQXsv1ggBAgQaKyA86PGlkZg8xbw/DLvCpifAAECIwWcJ/V0YThP6mnhpb30flsLfGyYt6BIQpyPgA+c83E3KwECBMYQWHTDXLPFGHou6bSA55dOl1dyBAi0S8AmebvqteJobY6vmNAABAgQINA8AedHzauJiBoiYP+lIYUQBgECBNYVcH5kVRBYRMDzi6VBgACBxgo4T2psaeoJzHlSPa5Gbb+AN1y0v4Yy6LGAD5w9Lr7UCRBousCyr4RuegLiIzBDgTZ8Jpkhh6kIECAwUwGb5DPlnt9kNsfnZ29mAgQIEKhVQMNFrbwGb7OA86M2V0/sBAh0XMD5UccLLL1KBZwfVcppMAIECKxIwHnSivjac7PzpPbUSqSzF2jDw6kN89mvCzO2RMCGeUsKJUwCBPooYMO8j1WX87QCbfhMMm1u7iNAgEAbBGySt6FKK4jR5vgK8NxKgAABAk0XcH7U9AqJb24Czo/mRm9iAgQILCfg/Gg5IX9O4PcCzo+sBgIECDRLwHlSs+pReTTOkyonNWDHBNrwcGrDvGOLTjrVCdgwr87SSAQIEKhYwIZ5xaCG67RAGz6TdLoAkiNAgEASm+QdXQY2xztaWGkRIECAwBoB50fWAoFFBJwfWRoECBBorIDzo8aWRmANFHB+1MCiCIkAgd4LOE/q6BJwntTRwkqrUoE2PJzaMK+05AbrkoAN8y5VUy4ECHRMwIZ5xwoqnVoF2vCZpFYAgxMgQKAhAjbJG1KIqsKwOV6VpHEIECBAoMECzo8aXByhzVfA+dF8/c1OgACBJQScH1keBMYXcH40vpUrCRAgMEsB50mz1J7BXM6TZoBsik4ItOHh1IZ5J5aaJOoQsGFeh6oxCRAgQKCDAsMHGG14Bu5gGaREgAABAi0QsEnegiKNE6LN8XGUXEOAAAECHRBwftSBIkqhHgHnR/W4GpUAAQIEOiVwpyTfS3LnMqvrkzwuyU87laVkCBAgQIBAPQLOk+pxnfmozpNmTm7CFgu04ctmNsxbvMCEXq+ADfN6fY1OgAABAp0R0HDRmVJKhAABAgRmIGCTfAbIdU5hc7xOXWMTIECAQMMEnB81rCDCaY6A86Pm1EIkBAgQINBYgQ2TfCvJBmWEn0ry7CQ/aWzEAiNAgAABAs0ScJ7UrHpMHI3zpInJ3NBzAQ0XPV8A0m+3gA3zdtdP9AQIECAwMwENFzOjNhEBAgQIdETAJnlLC2lzvKWFEzYBAgQITCug4WJaOfd1XsD5UedLLEECBAgQWLnAcMPFNUmeleQ/Vz60EQgQIECAQG8EnCe1tNTOk1paOGHPVUDDxVz5TU5gZQI2zFfm524CBAgQ6I2AhovelFqiBAgQIFChgE3yCjFnMZTN8Vkom4MAAQIEGiag4aJhBRFOcwScHzWnFiIhQIAAgcYKFA0X30xS/Gfx89nyDRc/aGzEAiNAgAABAs0UcJ7UzLosGpXzpJYVTLiNEdBw0ZhSCITA5AI2zCc3cwcBAgQI9FJAw0Uvyy5pAgQIEKhAwCZ5BYizGMLm+CyUzUGAAAECDRTQcNHAogipGQLOj5pRB1EQIECAQKMFNkhyY5K7lVFquGh0uQRHgAABAg0XcJ7U8AKtCc95UksKJcxGCmi4aGRZBEVgPAEb5uM5uYoAAQIEei+g4aL3SwAAAQIECKxAwCb5CvBmcavN8Vkom4MAAQIEGiqg4aKhhRHW/AWcH82/BiIgQIAAgcYLFA0X/1+Su5eRXpvkOUm+2/jIBUiAAAECBJop4DypmXX5XVTOkxpeIOE1XkDDReNLJEACiwvYMLc6CBAgQIDAWAIaLsZichEBAgQIEFhUwCZ5QxeHzfGGFkZYBAgQIDArAQ0Xs5I2T+sEnB+1rmQCJkCAAIHZCww3XHwpyd8k+ebsQzEjAQIECBDojIDzpIaW0nlSQwsjrFYJaLhoVbkES2BtARvmVgQBAgQIEBhLQMPFWEwuIkCAAAECSwrYJG/YArE53rCCCIcAAQIE5iGg4WIe6uZshYDzo1aUSZAECBAgMF+BuyS5Icl9yjA0XMy3HmYnQIAAge4IOE9qWC2dJzWsIMJprYCGi9aWTuAEEhvmVgEBAgQIEBhLQMPFWEwuIkCAAAECywrYJF+WaDYX2ByfjbNZCBAgQKDxAhouGl8iAc5LwPnRvOTNS4AAAQItErhzkq8muV8Z83VJtkhyU4tyECoBAgQIEGiqgPOkhlTGeVJDCiGMTghouOhEGSXRVwEb5n2tvLwJECBAYEIBDRcTgrmcAAECBAgsIWCTfM7Lw+b4nAtgegIECBBokoCGiyZVQyyNEnB+1KhyCIYAAQIEmikw3HBRNF/8bfnWi2ZGLCoCBAgQINAuAedJc66X86Q5F8D0nRPQcNG5kkqoTwI2zPtUbbkSIECAwAoENFysAM+tBAgQIEBghIBN8jktC5vjc4I3LQECBAg0VUDDRVMrI665Czg/mnsJBECAAAECzRcYbri4IcmOSa5pfugiJECAAAECrRFwnjSnUjlPmhO8aTstoOGi0+WVXNcFbJh3vcLyI0CAAIGKBDRcVARpGAIECBAgMCBgk3zGy8Hm+IzBTUeAAAECbRDQcNGGKolxLgLOj+bCblICBAgQaJfAqIaLVyW5ol1piJYAAQIECDRewHnSjEvkPGnG4KbrjUDrGi6e9rSn9aY4EiWwnMDHPvax4Uva8O/0cmn5cwIECBAgULWAhouqRY1HgAABAgR+K2CTfEYrweb4jKBNQ4AAAQJtE1jr877zo7aVT7x1Cjg/qlPX2AQIECDQEYE7JbkuyUZlPsUbLg5McllH8pMGAQIECBBokoDzpBlVw3nSjKBN00uBNnw5e/gLcr0slKQJjCnQhn+nx0zFZQQIECBAoDIBDReVURqIAAECBAisI2CTvOZFYXO8ZmDDEyBAgECbBZwftbl6Yp+1gPOjWYubjwABAgSaLnDHJF9M8uAy0G8n2SfJ3zc9cPERIECAAIGWCjhPqrlwzpNqBjZ87wXasLlmw7z3yxTABAJt+Hd6gnRcSoAAAQIEKhHQcFEJo0EIECBAgMCiAjbJa1ocNsdrgjUsAQIECHRFwPlRVyopj1kIOD+ahbI5CBAgQKBNAsMNF0XsL0pyYZuSECsBAgQIEGiZgPOkmgrmPKkmWMMSGBBow+bamUlWqRoBAssKrE6yx7JXuYAAAQIECPRPQMNF/2ouYwIECBCYvYBN8orNbY5XDGo4AgQIEOiigPOjLlZVTnUIOD+qQ9WYBAgQINB2gaLh4tqFBouHDiSyc5Lz2p6Y+AkQIECAQMMFnCdVXCDnSRWDGo7AIgJtaLgoQt8zyenDOdzudrfLFVdckTvf+c4KTKDzAj/96U+z5ZZb5te//vWoXPdKckbnESRIgAABAgSmE9BwMZ2buwgQIECAwKQCNsknFVvkepvjFUEahgABAgT6IOD8qA9VluOSAs6PLBACBAgQIDCVwB8luSbJIwfu1nAxFaWbCBAgQIDAxALOkyYmG32D86SKIA1DYAyBtjRcFKlsmqT4G1gePZzXoYcemqOOOmqMdF1CoJ0Chx12WI4++uhRwX+hfANMsRHghwABAgQIEBgtoOHCyiBAgAABArMTsEm+Qmub4ysEdDsBAgQI9FHA+VEfqy7n2wScH1kIBAgQIEBgaoGi4eIzSR41MMJuSd429YhuJECAAAECBCYRcJ40idaIa50nrRDQ7QQmFGhTw0WR2h+Wf4t/8V+2a/084xnPuO1tF3e6050mJHA5geYK/OxnP7vtrRYf+chHRgV5bvn2l182NwORESBAgACBRghouGhEGQRBgAABAj0SsEk+ZbFtjk8J5zYCBAgQIOD8yBromYDzo54VXLoECBAgUIdA0XDxf4b+0te9k5xex2TGJECAAAECBEYKOE+acmE4T5oSzm0EViDQtoaLNam+PMkpw3nf+c53vq3p4ulPf/oKSNxKoBkCH/3oR29rtiheBT3iZ58kb2lGpKIgQIAAAQKNF9Bw0fgSCZAAAQIEOihgk3zCotocnxDM5QQIECBAYLSA8yMro/MCzo86X2IJEiBAgMBsBO6Q5JNJHjcwnYaL2dibhQABAgQIDAo4T5pwPThPmhDM5QQqEmhrw0WR/l8mWZ3k4cMWRx99dA455JCKiAxDYPYCxxxzTA499NBRE385yaokn5p9VGYkQIAAAQKtFdBw0drSCZwAAQIEWi5gk3zMAtocHxPKZQQIECBAYDwB50fjObmqhQLOj1pYNCETIECAQFMF/jDJx5M8YSBADRdNrZa4CBAgQKDrAs6Txqyw86QxoVxGoAaBNjdcFBx3KV/nt+OwzXOf+9y8973vze1vf/sa2AxJoB6BX/3qV3ne856X973vfaMmOD/JXkl+Us/sRiVAgAABAp0V0HDR2dJKjAABAgRaIGCTfJki2RxvwSoWIgECBAi0UcD5URurJuZFBZwfWRwECBAgQKByAQ0XlZMakAABAgQIrEjAeZLzpBUtIDcTqFug7Q0Xa3z2S3LiMNbd7373XHHFFdlss83qdjQ+gRULXH311dlyyy3zgx/8YNRY+yc5acWTGIAAAQIECPRTQMNFP+suawIECBBojoBN8kVqodmiOYtUJAQIECDQWQHnR50tbX8Sc37Un1rLlAABAgRmKjCq4eIVSU6eaRQmI0CAAAECBAYFnCc5T/JvBIHGCnSl4aIAflqS1UkeMqx94oknZr/9ij11PwSaKXDSSSdl//2Lnop1fm5IsmphfX+smZGLigABAgQItEJAw0UryiRIAgQIEOi4gE3yoQJrtuj4ipceAQIECDRJwPlRk6ohlokEnB9NxOViAgQIECAwiUDRcFF8D+OJAzcdmOSESQZxLQECBAgQIFC5gPMk50mVLyoDEqhCoEsNF4XHXZOcnmTbYZytt946l1xySRVmxiBQqcA222yTSy+9dNSYFyfZK8mPKp3QYAQIECBAoH8CGi76V3MZEyBAgEAzBWySl3XRbNHMBSoqAgQIEOi0gPOjTpe3m8k5P+pmXWVFgAABAo0RKBourkry1IGINFw0pjwCIUCAAIGeCzhPcp7U838FpN9Ega41XKwxLj4EHTcMfv/73z9XXHFFHvOYxzSxFmLqmcC1116bLbfcMt/61rdGZX5QkuN7RiJdAgQIECBQl4CGi7pkjUuAAAECBCYX6P0muWaLyReNOwgQIECAQIUCzo8qxDRUPQLOj+pxNSoBAgQIEBgSWD/J+5P89cDvDx71XSNyBAgQIECAwFwEnCede2523XXXUfjFL8+dS1VMSqDHAl1tuChK+swkq5NsNFzfU089NXvvvXePyy71eQucdtppeelLXzoqjBuTrEry4XnHaH4CBAgQINAhAQ0XHSqmVAgQIECgEwK93STXbNGJ9SsJAgQIEGi/gPOj9tewsxk4P+psaSVGgAABAs0TGNVwccRCmK9rXqgiIkCAAAECvRVwnrRu6TVb9PZfB4nPW6DLDReF7b2TnJbk74ahd9ppp7zzne+ct7/5eyiw884757zzzhuV+d8nKTqBvttDFikTIECAAIE6BTRc1KlrbAIECBAgMJ1A7zbJNVtMt1DcRYAAAQIEahJwflQTrGGnF3B+NL2dOwkQIECAwBQCRcPFFUmePXDvUUkOX/hn+FxpiuHdQoAAAQIECFQk4Dzp95CaLSpaVIYhMI1A1xsu1pgcmqT4YLTWz0Me8pBcfvnl2Xjjjaexcw+BiQSuv/76bLXVVrnhhhtG3XdYkqMnGtDFBAgQIECAwLgCGi7GlXIdAQIECBCYrUBvNsk1W8x2YZmNAAECBAhMIOD8aAIsl9Yj4PyoHlejEiBAgACBZQTWS3Jpkq0GrtNwYdkQIECAAIFmCjhPSjRbNHNtiqpHAn1puChK+jdJVie533B9zznnnOyyS/HfyX4I1COwxBcrvp1kVZL31zOzUQkQIECAAIERfxNRn56BLQACBAgQINB0gc5vkmu2aPoSFB8BAgQIEHB+ZA3MT8D50fzszUyAAAECvRcoGi4uSfK8AYkTkhzkDRe9XxsACBAgQKCZAs6TmlkXURHojUDfvmz2J0lOTfK3wxVetWpVzjzzzN4UXqKzE9hjjz2yenXR67POzz8keWmSb84uGjMRIECAAIFeCnjDRS/LLmkCBAgQaJFAZzfJNVu0aBUKlQABAgT6LuD8qO8rYA75Oz+aA7opCRAgQIDA7wVGNVy8Ocl+Gi4sEwIECBAg0FgB50mNLY3ACHRfoG8NF2sqekSS1w6X95GPfGQuu+yyPOhBD+p+5WVYu8DXvva1PP/5z8+//Mu/jJrryIUP6YfXHoQJCBAgQIAAgUJAw4V1QIAAAQIEmi/QuU1yzRbNX3QiJECAAAECIwScH1kWtQs4P6qd2AQECBAgQGAcAQ0X4yi5hgABAgQINE/AeVLzaiIiAr0Q6GvDRVHcrZIUrx2413ClL7zwwmy33Xa9WACSrEfgoosuyvbbbz9q8O8lWZXk8npmNioBAgQIECAwQkDDhWVBgAABAgTaIdCZTXLNFu1YcKIkQIAAAQKLCDg/sjRqE3B+VButgQkQIECAwKQCRcPFhUm2HrjRGy4mVXQ9AQIECBCYj4DzpPm4m5VArwX63HBRFL54lcVbkzx7eBXss88+Ofnkk3u9OCQ/ncC+++6bU045ZdTNH0zysiRfm25kdxEgQIAAAQJTCmi4mBLObQQIECBAYA4Crd8k12wxh1VjSgIECBAgUL2A86PqTXs/ovOj3i8BAAQIECDQLIHbJ3lHkh0GwtJw0awaiYYAAQIECCwl4DzJ+iBAYKYCfW+4WIP9+iQHD8tvuummufTSS/Mnf/InMy2Kydop8M1vfjNbb711rrnmmlEJHJvkNe3MTNQECBAgQKD1AhouWl9CCRAgQIBAzwRau0mu2aJnK1W6BAgQINAHAedHfahyzTk6P6oZ2PAECBAgQGA6gaLh4u1Jdhy4/bTyL9EcPleabgZ3ESBAgAABAnULOE+qW9j4BAj8TkDDxe8XQ/GawNVJ7jq8Pi677LI873nPs2wILCrw3ve+N89//vNH/fmPkqxKcik+AgQIECBAYG4CGi7mRm9iAgQIECAwtUDrNsk1W0xdazcSIECAAIGmCzg/anqFGhyf86MGF0doBAgQINB3gaLh4twkOw1AnF1+v0PDRd9Xh/wJECBAoE0CzpPaVC2xEmixgIaLtYu3cZK3JHnGcE0PPPDAHHfccS0utdDrEjjooINy/PHHjxr+I0lenuT6uuY2LgECBAgQIDCWgIaLsZhcRIAAAQIEGifQmk1yzRaNWzsCIkCAAAECVQs4P6patAfjOT/qQZGlSIAAAQJtFrhdkjOS7D6QhIaLNldU7AQIECDQZwHnSX2uvtwJzEhAw8Vo6DckedXwHz3lKU/Ju9/97tz73veeUXlM02SB7373u3nhC1+YT3ziE6PCfGOSVzc5frERIECAAIEeCWi46FGxpUqAAAECnRNo/Ca5ZovOrTkJESBAgACBpQScH1kfywo4P1qWyAUECBAgQKAJAkXDxVuT7DUQzNuTvCTJr5sQoBgIECBAgACBiQScJ03E5WICBCYV0HCxuNj2SVYnucvgJX/4h3+Yyy+/PM9+9rMntXZ9hwQ++MEPZquttsovf/nL4ax+Ur5i8sIOpSsVAgQIECDQdgENF22voPgJECBAoO8Cjd0k12zR96UpfwIECBDoqYDzo54Wfpy0nR+No+QaAgQIECDQCIFRDRfF9zx21HDRiPoIggABAgQITCPgPGkaNfcQIDCWgIaLpZkeleQtSZ4yfNnhhx+e173udWMhu6hbAkXdjzjiiFFJFa+6eHmSL3YrY9kQIECAAIHWC2i4aH0JJUCAAAECBNK4TXLNFlYlAQIECBDotYDzo16Xf3Tyzo8sCgIECBAg0CqBouHipCT7DkR9UZIdNFy0qo6CJUCAAAECwwLOk6wJAgRqEdBwsTzr+kmKV0QPfsi67a5nPetZueiii/LHf/zHy4/iitYL/Od//me22267fOhDHxqVy8lJXp3kltYnKgECBAgQINA9AQ0X3aupjAgQIECgnwKN2STXbNHPBShrAgQIECAwJOD8yJK4TcD5kYVAgAABAgRaKVA0XByb5ICB6DVctLKUgiZAgAABAusIOE+yKAgQqFxAw8X4pDsnWb3wgesOg7dsuOGGueyyy/L0pz99/JFc2TqBj370o3n+85+fm2++eTj2XyRZleSdrUtKwAQIECBAoD8CGi76U2uZEiBAgED3Bea+Sa7ZovuLTIYECBAgQGBCAedHE4J16XLnR12qplwIECBAoGcCGi7vKUMXAAAgAElEQVR6VnDpEiBAgEDvBJwn9a7kEiZQr4CGi8l8H5vklCRPHL7tuOOOy4EHHjjZaK5uhcDxxx+fgw46aFSsn06yT5LPtiIRQRIgQIAAgf4KaLjob+1lToAAAQLdFJjbJrlmi24uKFkRIECAAIEKBJwfVYDYtiGcH7WtYuIlQIAAAQJrCYxquLgkyXZJfs2KAAECBAgQ6ISA86ROlFESBJohoOFi8jrcOckJSfYevnWrrbbKu971rtzpTneafFR3NE7gZz/7WV70ohfl8ssvHxXbaeWrJX/auMAFRIAAAQIECAwLaLiwJggQIECAQPcEZr5Jrtmie4tIRgQIECBAoGIB50cVgzZ1OOdHTa2MuAgQIECAwEQCoxourkjyd0l+NdFILiZAgAABAgSaLOA8qcnVERuBFglouJi+WC9JsjpJ8SHsdz/3vve9c+mll+ZJT3rS9CO7c+4C//RP/5Stt9463/3ud4djKf4mg1VJ3jb3IAVAgAABAgQIjCug4WJcKdcRIECAAIF2Ccxsk1yzRbsWhmgJECBAgMCcBZwfzbkAdU7v/KhOXWMTIECAAIGZChTflzoqySEDs74vyfM0XMy0DiYjQIAAAQKzEHCeNAtlcxDouICGi5UVeLMkJycpXhW91s/JJ5+cffbZZ2Wju3suAqecckr23XffUXN/NknxB1fPJTCTEiBAgAABAtMKaLiYVs59BAgQIECg+QK1b5Jrtmj+IhAhAQIECBBooIDzowYWZaUhOT9aqaD7CRAgQIBAowSK70sduvCXrB45EJWGi0aVSDAECBAgQKBSAedJlXIajED/BDRcrLzmd01yfJLdh4fabrvtct5552W99dZb+SxGqF3g1ltvzU477ZSLLrpo1FxnJTlwoeHiR7UHYgICBAgQIECgagENF1WLGo8AAQIECDRLoLZNcs0WzSq0aAgQIECAQMsEnB+1rGCLhev8qCOFlAYBAgQIEFhbYFTDxYeTPMcbLiwVAgQIECDQWQHnSZ0trcQI1C+g4aI6472SnDY83EYbbZSLL744m266aXUzGalygWuuuSbbbrttbrzxxlFj753k9MonNSABAgQIECAwKwENF7OSNg8BAgQIEJifQOWb5Jot5ldMMxMgQIAAgY4JOD9qcUGdH7W4eEInQIAAAQJLCxTflzo4yTEDl30syTMX3nxxKzwCBAgQIECgswLOkzpbWokRqFdAw0W1vk9L8uYkjx4e9owzzsgee+xR7WxGq0TgzDPPzJ577jlqrC8keUWS4kO1HwIECBAgQKC9Ahou2ls7kRMgQIAAgUkEKtsk12wxCbtrCRAgQIAAgTEEnB+NgdS0S5wfNa0i4iFAgAABApUKFN+XemWSEwdG1XBRKbHBCBAgQIBAYwWcJzW2NAIj0FwBDRfV1+beSY5L8r+Gh95ll11yzjnnVD+jEacW2HXXXVN8iWLEz9uTHJTku1MP7kYCBAgQIECgKQIaLppSCXEQIECAAIH6BVa8Sa7Zov4imYEAAQIECPRUwPlRiwrv/KhFxRIqAQIECBCYXqD4CzjfNHD7PyX5K2+4mB7UnQQIECBAoEUCzpNaVCyhEmiCgIaL+qqwb/m2i7VmeNjDHpYLL7wwf/7nf17fzEZeVuDzn/98tt9++3zlK18ZdW3xofrkZQdxAQECBAgQINAWAQ0XbamUOAkQIECAQDUCU2+Sa7aopgBGIUCAAAECBJYUcH7U4AXi/KjBxREaAQIECBCoXmC44eKaJE9Kckv1UxmRAAECBAgQaKCA86QGFkVIBJoqoOGi3spsXnbDP3x4muJNF8UbL/zMXmCJL098uXxl5FWzj8qMBAgQIECAQI0CGi5qxDU0AQIECBBoqMDEm+SaLRpaSWERIECAAIFuCjg/amBdnR81sChCIkCAAAEC9QpouKjX1+gECBAgQKANAs6T2lAlMRJogICGi/qL8CdJjk2yw/BUe+21V0477bT6IzDD7wT23nvvnH766aNELkhycJJv4iJAgAABAgQ6J6DhonMllRABAgQIEBhLYOxNcs0WY3m6iAABAgQIEKhWwPlRtZ4rGs350Yr43EyAAAECBNoqsE+SkweC94aLtlZS3AQIECBAYGUCzpNW5uduAr0Q0HAxuzK/OskJw9M95jGPyfnnn5+HP3ydl2DMLrIezPTlL385O+64Y6699tpR2R6Q5A09YJAiAQIECBDoq4CGi75WXt4ECBAgQCBZdpNcs4VlQoAAAQIECMxZwPnRHAvg/GiO+KYmQIAAAQLzF1iV5MyBMDRczL8mIiBAgAABAvMScJ40L3nzEmiJgIaL2RZqiyRvSvKQ4WmLposddljnJRizja6js11wwQW3NVuM+LkhySuTXNnR1KVFgAABAgQI/FZAw4WVQIAAAQIE+i2w6CZ5wbLrrruO0il+eW6/2WRPgAABAgQIzFDA+dEMsddM5fxoDuimJECAAAECzRJ4SZKzB0L6v0mekOSWZoUpGgIECBAgQGBGAs6TZgRtGgJtFNBwMfuq/VmSY5O8cHjq/fbbLyeeeOLsI+rwjPvvv39OOumkURm+O8nBSb7e4fSlRoAAAQIECPxWQMOFlUCAAAECBAiM3CRfhEWzhfVCgAABAgQIzEPA+dEM1Z0fzRDbVAQIECBAoLkCww0XX0ryF0l+2dyQRUaAAAECBAjULOA8qWZgwxNoq4CGi/lV7jVJjhme/olPfGLe+c535sEPfvD8IuvAzP/6r/+anXfeOZ/+9KdHZXNIktd3IE0pECBAgAABAuMJaLgYz8lVBAgQIECg6wLjbJJrtuj6KpAfAQIECBBovoDzoxpr5PyoRlxDEyBAgACB9gnsmOTtSW5fhn5dkv+p4aJ9hRQxAQIECBCoWMB5UsWghiPQBQENF/Ot4vOTFK9f2GgwjD/4gz/IxRdfnG222Wa+0bV09ksuuSTbbrttfvOb4e9W5sYk+yW5rKWpCZsAAQIECBCYTkDDxXRu7iJAgAABAl0UWGqTXLNFFysuJwIECBAg0E4B50c11M35UQ2ohiRAgAABAu0WeGGS45L8aZmGhot211P0BAgQIECgSgHnSVVqGotABwQ0XMy/iA8r37ZQbJ6v9XPQQQfl2GOPnX+ELYrg4IMPznHHFZ+H1/kpmiyKvxXqKy1KR6gECBAgQIBANQIaLqpxNAoBAgQIEOiKwKhNcs0WXamuPAgQIECAQHcEnB9VWEvnRxViGooAAQIECHRHYLjh4oYkj/CGi+4UWCYECBAgQGCFAsXZ0duGxthtxO9WOI3bCRBog4CGi+ZU6XVJDh8O5+lPf3rOPffcPOABD2hOpA2M5Bvf+EZ22WWXfPSjHx0V3RELvyx8/RAgQIAAAQL9FNBw0c+6y5oAAQIECCwl4PnA+iBAgAABAgTaIuD8aAWVcn60Ajy3EiBAgACB7gs8O8lbkzyoTPXrSR6e5BfdT12GBAgQIECAwBgCd0jy7SR3L6/9cZKNy9+NcbtLCBDokoCGi2ZVc9skJya532BYd7rTnfKud70rW221VbOibUg0l19+eV70ohflZz/72XBExf/Y7b/wP3IXNyRUYRAgQIAAAQLzEfCFyvm4m5UAAQIECDRZwPNBk6sjNgIECBAgQGBYwPnRFGvC+dEUaG4hQIAAAQL9Etgkyd8n+R9l2hou+lV/2RIgQIAAgeUE1kvy8SSblRcWTZl/keS65W705wQIdE9Aw0XzavqoJMckee5waK997WtzxBHFyxr8rBE4/PDDc+SRR44CeV+SQ5J8kRYBAgQIECDQewFfqOz9EgBAgAABAgTWEfB8YFEQIECAAAECbRNwfjRBxZwfTYDlUgIECBAg0F+Bhyx8afIfkjy0JNBw0d+1IHMCBAgQIDBKoGi4+EiSp5R/+Kuy4eILuAgQ6J+Ahotm1nz9JEVnxcHD4W2xxRY5++yzc5/73KeZkc8oqn//93/PbrvtliuvvHLUjMcmOXyh4eKWGYVjGgIECBAgQKDZAr5Q2ez6iI4AAQIECMxDwPPBPNTNSYAAAQIECKxUwPnRMoLOj1a6xNxPgAABAgR6JaDholflliwBAgQIEJhY4PZJ/jHJ08o7f102XHx+4pHcQIBA6wU0XDS7hDsleWOSew2Gebe73S3nn39+nvOc5zQ7+pqi+8AHPpAdd9wxP/zhD4dn+F6SVyU5r6apDUuAAAECBAi0U8AXKttZN1ETIECAAIE6BTwf1KlrbAIECBAgQKBuAedHI4SdH9W97IxPgAABAgQ6JzDccPHNJP8jyX91LlMJESBAgAABAtMIFN+v/nCSZ5Q3Fw0Xj01y7TSDuYcAgXYLaLhofv2K/4I+OsmzhkM9+uijc8ghhzQ/gwojPOaYY3LooYeOGvFDSYo/+GyF0xmKAAECBAgQ6IaAL1R2o46yIECAAAECVQp4PqhS01gECBAgQIDAPAScHw2oOz+axxI0JwECBAgQaL3Agxb+lup/SLJxmcl3Fv6Cz+J3Gi5aX1oJECBAgACBSgSGGy6KQYv9mM9VMrpBCBBolYCGi3aU685Jjkiy/3C4L3jBC7J69eoUb73o8k/xNotVq1blPe95z6g0T0xyeJKfdtlAbgQIECBAgMDUAr5QOTWdGwkQIECAQGcFPB90trQSI0CAAAECvRJwfuT8qFcLXrIECBAgQKBigfsneX+SR5bjarioGNhwBAgQIECgAwLFXwS++UAeGi46UFQpEJhGQMPFNGrzu+clSd6Q5K6DIdzvfvfLO97xjjzjGWveXDS/AOuY+SMf+Uhe/OIX59vf/vbw8D9aaLJ4dZK31TGvMQkQIECAAIHOCPhCZWdKKRECBAgQIFCZgOeDyigNRIAAAQIECDRAwPnR2kVwftSARSkEAgQIECDQAoH7JvlAkkeVsX43yZ8m+XkLYhciAQIECBAgMBuBDyZ51sBUmyb559lMbRYCBJokoOGiSdUYL5bNkhyV5OnDl59wwgl59auL/oPu/LzhDW/IAQccMCqhjyY5bKF78OruZCsTAgQIECBAoCYBX6isCdawBAgQIECgxQKeD1pcPKETIECAAAECIwWcH/2WxfmRf0EIECBAgACBcQWGGy5+mKR464WGi3EFXUeAAAECBLovULwN6zkDaT4+yTXdT1uGBAgMC2i4aOeaKN5wcUSSlw+Hv/3222f16tW5y13u0s7Myqh/8pOfZNWqVbnwwgtH5fGWJIcnKf6GIj8ECBAgQIAAgeUEfKFyOSF/ToAAAQIE+ifg+aB/NZcxAQIECBDog4DzI+dHfVjnciRAgAABAlUJ3LN8w8VflANquKhK1jgECBAgQKA7Av+Q5LkD6TxhoQHjM91JTyYECIwroOFiXKlmXrdnkjckWau74kEPelDOPffcPPnJT25m1MtE9clPfjK77LJLvva1rw1f+ZMkxSs8zmhlYoImQIAAAQIE5iXgC5XzkjcvAQIECBBoroDng+bWRmQECBAgQIDAygWcH63c0AgECBAgQIBA9wWKZtUPJtm0TLX4Sz+LN1z8rPupy5AAAQIECBAYU2C44aJ4w+inx7zXZQQIdEhAw0X7i/nUJEclWae74s1vfnP23XffVmV48skn5xWveMWomD+Z5LAkH29VQoIlQIAAAQIEmiDgC5VNqIIYCBAgQIBAswQ8HzSrHqIhQIAAAQIEqhdwflS9qREJECBAgACBbgkMN1z8eOEvAL2PhotuFVk2BAgQIEBghQKXJXnewBh/meTqFY7pdgIEWiig4aKFRRsR8r2SHJGk+BuL1vp58YtfnLPOOivrr79+ozO95ZZbsvvuu+cd73jHqDiLN1ocnuR7jU5CcAQIECBAgEBTBXyhsqmVERcBAgQIEJifgOeD+dmbmQABAgQIEJidgPOj2VmbiQABAgQIEGifwHDDxU/Khoufti8VERMgQIAAAQI1CVySZOuBsZ+U5FM1zWVYAgQaLKDhosHFmSK0fZKckOQOg/c+4hGPyNlnn53HP/7xUwxZ/y2f+cxnsttuu+VLX/rS8GS/WPibAw5Ickr9UZiBAAECBAgQ6LCAL1R2uLhSI0CAAAECUwp4PpgSzm0ECBAgQIBAKwWcH7WybIImQIAAAQIEahbQcFEzsOEJECBAgEAHBC5O8sKBPJ6S5JMdyEsKBAhMKKDhYkKwFlz+zCRHJnnCcKynn3569txznZdgzDWlM844I3vttdeoGP5Pktcm+fBcAzQ5AQIECBAg0AUBX6jsQhXlQIAAAQIEqhXwfFCtp9EIECBAgACB5gs4P2p+jURIgAABAgQIzFZgg4Xv1nwwyWbltN5wMVt/sxEgQIAAgTYIXJRk24FANVy0oWpiJFCDgIaLGlAbMOT9kxyRZNfhWHbfffesXr26ASEmq1atyllnnTUqlnOSHJ7kW40IVBAECBAgQIBA2wV8obLtFRQ/AQIECBCoXsDzQfWmRiRAgAABAgSaL+D8qPk1EiEBAgQIECAwO4E7lQ0XTy6n/GmSeycp/tMPAQIECBAgQKAQOD/JDgMUf5XkY2gIEOifgIaLbtf8VUmOX3jjxe0G03zsYx97W9PFYx7zmLlkf+21197WbPHZz352eP5fJzkwyRvnEphJCRAgQIAAga4K+EJlVysrLwIECBAgML2A54Pp7dxJgAABAgQItF/A+VH7aygDAgQIECBAYOUCww0X/5XknkmKN134IUCAAAECBAgUAucl2XGAYvMkH0ZDgED/BDRcdL/mW5Rvu/iL4VTf9ra3Zddd13kJRq0i55xzTl7ykpeMmuNz5Vstrqw1AIMTIECAAAECfRTwhco+Vl3OBAgQIEBgaQHPB1YIAQIECBAg0HcB50d9XwHyJ0CAAAECBP4oyQcW/pbqp5UUv0hyDw0XFgYBAgQIECAwIPCOJDsP/P/PTvIhQgQI9E9Aw0U/av5nZdPFYKfdbZm/9KUvzVvf+taZKLzsZS/LqaeeOmqu4rVLhy/8D9PXZxKISQgQIECAAIG+CfhCZd8qLl8CBAgQILC8gOeD5Y1cQYAAAQIECHRfwPlR92ssQwIECBAgQGBxgfWTvD/JX5eXaLiwWggQIECAAIFhgXOS7DLwy78pGzZJESDQMwENF/0q+GuSHDOc8mabbZbVq1dnk002qUXjuuuuy6pVq3L11VePGv+QJK+vZWKDEiBAgAABAgR+K+ALlVYCAQIECBAgMCzg+cCaIECAAAECBAj8XsD5kdVAgAABAgQI9FFgvbLh4pll8r9Mcq8k/6+PGHImQIAAAQIERgoMN1w8L8nlrAgQ6J+Ahov+1fz55dsuHjmY+vrrr59zzjknO+64zkswViR0/vnnZ9ddd80tt9wyPM6/lG+1uGxFE7iZAAECBAgQILC8gC9ULm/kCgIECBAg0DcBzwd9q7h8CRAgQIAAgeUEnB8tJ+TPCRAgQIAAga4JFA0XVybZvEysaLi4b5IfdC1R+RAgQIAAAQJTC6xOsvvA3RoupqZ0I4F2C2i4aHf9po3+YWXTxQuHB3jlK1+Zk046adpx17pvv/32y5ve9KZRY727bLb4SiUTGYQAAQIECBAgsLSAL1RaIQQIECBAgMCwgOcDa4IAAQIECBAgsK6A8yOrggABAgQIEOiTwO2SXJFkizJpDRd9qr5cCRAgQIDAeAJnJlk1cOnWSd4z3q2uIkCgSwIaLrpUzclzeV3Z+LDWnU972tOyevXqPOQhD5l8xCQ33HBDVq1alY997GOj7j9i4ZfFvH4IECBAgAABArMS8IXKWUmbhwABAgQItEfA80F7aiVSAgQIECBAYPYCzo9mb25GAgQIECBAYPYCxXem3ptky3JqDRezr4EZCRAgQIBA0wVOT7LnQJDbJin+wnE/BAj0TEDDRc8KPiLd4n8AiiaIhw7+2QYbbJCzzz47L3zhOi/BWFLs3e9+d3bbbbf8+Mc/Hr7uq2Vzx8XICRAgQIAAAQIzFvCFyhmDm44AAQIECLRAwPNBC4okRAIECBAgQGCuAs6P5spvcgIECBAgQGAGAhouZoBsCgIECBAg0HKBtyR52UAO2yXxHdiWF1X4BKYR0HAxjVr37nlU2XTxvOHUDjzwwBx33HFjZXzQQQfl+OOPH3Vt8TcCHJ7ki2MN5CICBAgQIECAQLUCvlBZrafRCBAgQIBAFwQ8H3ShinIgQIAAAQIE6hZwflS3sPEJECBAgACBeQoMN1zckuT+Sb43z6DMTYAAAQIECDRKYLjhYuck5zUqQsEQIDATAQ0XM2FuxSTrl00XBw9Hu/nmm2f16tV54AMfODKRm266KatWrcpVV1016s+PLZstig+mfggQIECAAAEC8xDwhcp5qJuTAAECBAg0W8DzQbPrIzoCBAgQIECgOQLOj5pTC5EQIECAAAEC1QqMarjYKMl3qp3GaAQIECBAgECLBd6cZN+B+F+c5J0tzkfoBAhMKaDhYkq4Dt+2Y9l48WeDOd7jHvfIWWedlec9b+2XYLz3ve/N7rvvnv/4j/8YJvl62WhxfoetpEaAAAECBAi0Q8AXKttRJ1ESIECAAIFZCng+mKW2uQgQIECAAIEuCDg/6kIV5UCAAAECBAgMC1ya5AXlL4u/SFTDhTVCgAABAgQIDAq8IcmrBn6xa5JzEREg0D8BDRf9q/k4Gf9F2XSxxfDFhx12WI488sjbfv3a1742Rx111KjxriybLT43zmSuIUCAAAECBAjULOALlTUDG54AAQIECLRQwPNBC4smZAIECBAgQGDuAs6P5l4CARAgQIAAAQIVC1yc5IXlmEXDxZ8m+XbFcxiOAAECBAgQaK/AcUkOHAh/VZKz2puOyAkQmFZAw8W0ct2/705l08Vgd95tWT/3uc+97T/f9773jVJ4Y9ls8bPuE8mQAAECBAgQaImAL1S2pFDCJECAAAECMxTwfDBDbFMRIECAAAECnRJwftSpckqGAAECBAj0XmCw4eLWJA9JcmPvVQAQIECAAAECawSOTXLQAMceSVbjIUCgfwIaLvpX80kzLl6BdESS+y9z47fKRotzJp3A9QQIECBAoCECxf/WbVxupBZ/e82fJLlPknsmuWuSuyT5oyTrlfEWm67/tfDqwJ8k+VGS7yf59yTfTPL/JbkhyfVJiv+N9DNfAV+onK+/2QkQINAHAc8R7auy54P21UzEBAgQIECAQLMEnB81qx6iIUCAAIH6BOz71GfbhJHflWT7gbO/hyb5ehMCEwMBAgQIdFLAc0X7ynpUkkMHwn55kre2Lw0REyCwUgENFysV7Mf9TyybLp65SLofLpstPt0PDlkSIECAQAcEiuaJJyfZLMnjkvzPsrGijtSKRoz/m+Sfk1yd5JNlk0YdcxlztIAvVFoZBAgQIFClgOeIKjXnN5bng/nZm5kAAQIECBDojoDzo+7UUiYECBAg8FsB+z79WwnvWGiw2LlMu/jL1jRc9G8NyJgAAQJ1CXiuqEt2tuMemeSwgSn3T3LSbEMwGwECTRDQcNGEKrQjhj8umy72GQr3lLLZ4j/bkYYoCRAgQKDHAn+e5G8Wmh42T/LUOTt8fKHZ46ok70/y+TnH0ofpfaGyD1WWIwECBOoV8BxRr+88Rvd8MA91cxIgQIAAAQJdFHB+1MWqyokAAQL9ErDv0696D2f79oU317+4/GXRcPGIhTdefLXfJLInQIAAgRUIeK5YAV5Dbz18Ia7XDcR2QJI3NDRWYREgUKOAhosacTs69J5l40WRXvE/Jmd0NE9pESBAgEA3BIpN0RcmeUGShzc0pS8nec9CfO9O8qWGxtj2sHyhsu0VFD8BAgTmI+A5Yj7us5rV88GspM1DgAABAgQI9EXA+VFfKi1PAgQIdEPAvk836lhFFucm+V/lQL9K8ugk11UxsDEIECBAoDcCniu6XepDkhw9kOJBSY7vdsqyI0BglICGC+tiGoE1fyt48bdz+yFAgAABAk0U2LV8/e/Yb7K4y13ukkc84hF52MMelgc96EF54AMfmPve9765173ulbvd7W7ZYIMNcsc73jHrrbfebfneeuut+fnPf54f//jH+eEPf5jvfe97+c53vpObbropX/va1/KVr3wlX/rSl/KTn/xkEp/if1vfmeScSW5y7bICvlC5LJELCBAgQGBAwHNEP5aD54N+1FmWBAgQIECAwGwFnB/N1ttsBAgQIDC5gH2fyc26fsfqJLuXSWq46Hq15UeAAIFqBTxXVOvZ1NGGGy5em+SopgYrLgIE6hPQcFGfrZEJECBAgACB2QrcJ8neSYq/Te+ey029ySab5MlPfnI222yzPO5xj7ut0aKOn6Lx4p//+Z9z9dVX55Of/GSuu26svxTn++VbpE5byOff64irZ2P6QmXPCi5dAgQITCHgOWIKtJbf4vmg5QUUPgECBAgQIECAAAECBAgQGFPAvs+YUD297PTybLFIX8NFTxeBtAkQIDCBgOeKCbA6cukBQ2+00HDRkcJKg8CkAhouJhVzPQECBAgQINA0gfsn2T/JvkmWfLbZcssts8UWW2TzzTfPRhttNJc8brzxxlx11VW58sorc8UVVywXQ/FFwJOTnJjkW8td7M8XFfCFSouDAAECBBYT8BzR37Xh+aC/tZc5AQIECBAgQIAAAQIECPRDwL5PP+q80iw1XKxU0P0ECBDoh4Dnin7UeVSWr05ywsAfHJnk8P5yyJxAfwU0XPS39jInQIAAAQJtF7hLktckOWipRotnPvOZ2W677bL11ltnww03bFTON998cy699NJcdNFF+fCHP7xUbMUXAo9PckySnzQqiXYE4wuV7aiTKAkQIDBLAc8Rs9Ru5lyeD5pZF1ERIECAAAECBAgQIECAAIGVCtj3Walgv+4fbrh4bJLP94tAtgQIECCwhIDnCsuj+Atg3zjA8Pokh2AhQKB/Ahou+ldzGRMgQIAAgS4I7L2QxOuS3HNUMne9612z2267ZZdddsnGG2/cinyvv5yjh0QAACAASURBVP76nHvuuTn77LPzox/9aLGYv1/mfVorkmpOkL5Q2ZxaiIQAAQJNEPAc0YQqzD8Gzwfzr4EICBAgQIAAAQIECBAgQIBA1QL2faoW7f54ww0XT0zyz91PW4YECBAgMIaA54oxkHpwyb5J3jyQ57HlXw7bg9SlSIDAoICGC+uBAAECBAgQaJPAE5Icl+Spo4L+sz/7s+yzzz7Ze++9s/7667cpr9/Fesstt+S0007LKaeckq9//euL5fDx8s0e/6eVSc4+aF+onL25GQkQINBEAc8Rv62K54jfOng+aOK/pWIiQIAAAQIECBAgQIAAAQLTCdj3se8z3cpJTk6yT3nzr5JouJhW0n0ECBDojoDnCs8Vg6t5uOHixCSv6s5ylwkBAuMKaLgYV8p1BAgQIECAwLwFjkxy2KggHvCAB+SAAw7IS1/60nnHWOn8p556ak444YR84xvfWGzco5K8ttJJuzmYL1R2s66yIkCAwCQCniPW1er7c4Tng0n+DXItAQIECBAgQIAAAQIECBBoroB9H/s+K1mdb0ryinKAXyf5yyT+wrOViLqXAAEC7RbwXOG5YligeNPJqQO/PCnJ/u1e5qInQGAaAQ0X06i5hwABAgQIEJilwJ8neWu5wbnWvOutt14OP/zwHHLIIfmDP+jmY81vfvObHHPMMTniiCNy6623jnL/VJKXJfn8LIvSsrl8obJlBRMuAQIEKhTwHOE5YrHl5Pmgwn/RDEWAAAECBAgQIECAAAECBOYgYN/Hvk8Vy2644eKvknyiioGNQYAAAQKtEvBc4blisQW7Z5LTB/6weDvWmmbNVi1ywRIgsDKBbn4zcWUm7iZAgAABAgSaI7AqyRlJ1nlm2WGHHXL00Udno402ak60NUZy44035tBDD80FF1wwapbiC4PFh7zVNYbQ5qF9obLN1RM7AQIEphfwHFHaeY4YuYg8H0z/75Y7CRAgQIAAAQIECBAgQIDAvAXs+9j3qWoNnpDk1eVgxRsunp7k41UNbhwCBAgQaIWA5wrPFUst1D3K7y2tuea0JC9txcoWJAEClQpouKiU02AECBAgQIBAhQJvKd/csNaQD3jAA/LGN74x22yzTYVTtWeoSy65JK961avyjW98Y1TQxZtAXt6ebGYWqS9UzozaRAQIEGiMgOeIEaXwHLEWiueDxvzrKhACBAgQIECAAAECBAgQIDCRgH0f+z4TLZhlLn59koPLa4qGi2ck+ViVExiLAAECBBot4LnCc8VyC3TXJG8buEjDxXJi/pxARwU0XHS0sNIiQIAAAQItFrhHkvOTPGs4hxe/+MU55ZRTsuGGG7Y4vZWHfvPNN2efffbJO97xjlGDfSjJjgvNKv+x8pk6M4IvVHamlBIhQIDAsgKeI5Yh8hzxOyDPB8v+6+QCAgQIECBAgAABAgQIECDQKAH7PvZ96liQww0Xz0lyVR0TGZMAAQIEGiXgucJzxbgLcqck7xy4+Owku497s+sIEOiOgIaL7tRSJgQIECBAoAsCj0hycZKHDydz5plnZtWq4k2OftYIrF69OnvsUby9cJ2fLyfZNsmXaN0m4AuVFgIBAgT6IeA5YoI6e47wfDDBcnEpAQIECBAgQIAAAQIECBCYt4B9nwkqYN9nAqxksOGiOE96bpL3TzSCiwkQIECgbQKeKyaomOeK2/7C0/MGyIq3Xew2AaFLCRDoiICGi44UUhoECBAgQKADAk9OcmmSew3msskmm+Scc87Jpptu2oEUq0/hmmuuya677prrrrtuePDvLTRcbL3w6uNPVj9r60bUcNG6kgmYAAECEwt4jpiYLOn5c4TngynWjFsIECBAgAABAgQIECBAgMAcBOz7TIHe832fScQ0XEyi5VoCBAi0X8BzxRQ17PlzxYuSXDDA9vYku0zB6BYCBFouoOGi5QUUPgECBAgQ6IjAM5NcnuSOg/lsueWWOe+887Lhhht2JM160rj55puz00475Yorrhie4OdJtkry4Xpmbs2ovlDZmlIJlAABAlMJeI6Yiu23N/X4OcLzwQrWjVsJECBAgAABAgQIECBAgMCMBOz7rAC6x/s+k6gdmeSw8gZvuJhEzrUECBBon4DnihXUrMfPFS9McvEA3buS7LACSrcSINBSAQ0XLS2csAkQIECAQIcEig+1VyZZfzCnPffcM6effnqH0qw/lb322itnnHHG8ES3JNmi500XvlBZ//IzAwECBOYl4DmiIvkePkd4Pqho7RiGAAECBAgQIECAAAECBAjUJGDfpyLYHu77TCJXNFsUTRfFj4aLSeRcS4AAgXYJeK6oqF49fK4Ybri4NMk2FXEahgCBFglouGhRsYRKgAABAgQ6KFC8rvFDw2+2eM1rXpNjjjmmg+nWn9IhhxyS17++ePvxWj/Fmy6eleST9UfQyBl8obKRZREUAQIEVizgOWLFhGsP0LPnCM8HFa8fwxEgQIAAAQIECBAgQIAAgQoF7PtUiFkM1bN9n0n0hhsuXpDkskkGcC0BAgQINF7Ac0XFJerZc8XfJXnPAGHxf29dManhCBBogYCGixYUSYgECBAgQKCjAo9I8pEk9xrM76ijjsqhhx7a0ZRnk9bRRx+dww5b8/bj3835vf+fvXuB32rM9///RhhD2ZlxthOzPUho7EFo7DJUZhqFiujkWEnEoG06TidMJikV5ZQSqRxqMyhm5FzYM00Sf8aUcRhs/IVpEP3uz23dWd/1vb/f773u01rXWq/1ePTY2/e+1rWu63mt73c+97Wuz7oyCRfHZb74vVSdVsTqKiyojNVw0BgEEECgLALEEWVhrF1JiuII4oMK3UNUiwACCCCAAAIIIIAAAggggECJAsz7lAhY1+kpmvcJIzhM0jjvBJsvOk3SgjAVUBYBBBBAINYCxBUVGp4UxRUnBZIxF0myn3EggEDKBEi4SNmA010EEEAAAQRiIvBDScskHehvD8kW5RudOr7cviypraT/K9+VnKiJBZVODBONRAABBAoWII4omKq4gimJI4gPirs9OAsBBBBAAAEEEEAAAQQQQACBSgow71NJXcssyP/SrrQ+PzLtIZJ+67GTcFHh+4/qEUAAgSoLEFdUGDwlcUVnSZZkkTsekHRihWmpHgEEYihAwkUMB4UmIYAAAgggkAKBhyV19Pdz6NChGj9+fAq6Xr0u1rGN4yOSTqheK2JxJRZUxmIYaAQCCCBQNgHiiLJR1l1RCuII4oMq3EdcAgEEEEAAAQQQQAABBBBAAIGQAsz7hAQrpngK5n3CsFwm6RrvBJsv6iXpzjAVUBYBBBBAILYCxBVVGJoUxBW/kGRJFrm11g96CRfB50xV0OYSCCAQpQAJF1Hqc20EEEAAAQTSKXB9ZoeFQf6uDxgwQDfccEM6NSrc6/PPP1833nhj8CpTJV1Y4UvHqXoWVMZpNGgLAgggUJoAcURpfqHOTngcQXwQ6m6gMAIIIIAAAggggAACCCCAAAIVF2Dep+LE310g4fM+YSSDCRdnS5oVpgLKIoAAAgjEUoC4oorDkvC4IphwscRbb/P/VZGYSyGAQAwESLiIwSDQBAQQQAABBFIk0E/SDH9/O3furEWL/LvvpUijSl3t0qWLFi9eHLxaf0kzq9SEqC/DgsqoR4DrI4AAAuURII4oj2OoWhIcRxAfhLoTKIwAAggggAACCCCAAAIIIIBARQWY96kob/7KEzzvE0ZzsKTrvBNsvugcSbeFqYCyCCCAAAKxEyCuiGBIEhxXdJD0kKQtPdalki6XtDICZi6JAAIRCpBwESE+l0YAAQQQQCBlAj+W9L++bfbUsmVLPfPMM2rSpEnKKKrb3fXr1+voo4/W6tWr/Re2SeP/lPTn6rYmkquxoDISdi6KAAIIlFWAOKKsnIVXluA4gvig8NuAkggggAACCCCAAAIIIIAAAghUUoB5n0rq1lN3gud9woheIMl2hreDhIswcpRFAAEE4ilAXBHRuCQ4rjhe0sOStvJoX5bUS9KfIqLmsgggEJEACRcRwXNZBBBAAAEEUijwlKQ2/n4vX75cRxxxRAopqt/lFStWqHXr1sELPy3pp9VvTdWvyILKqpNzQQQQQKDsAsQRZSctvMKExhHEB4XfApREAAEEEEAAAQQQQAABBBBAoJICzPtUUreBuhM67xNGlISLMFqURQABBOIvQFwR4RglNK44TtIjvoSL/19Se0kvREjNpRFAIAIBEi4iQOeSCCCAAAIIpFBgjKQR/n7PmDFD/frZTo4c1RKYOXOm+vfvH7zcWEkjq9WGiK7DgsqI4LksAgggUCYB4ogyQZZSTQLjCOKDUm4IzkUAAQQQQAABBBBAAAEEEECgPALM+5THsaRaEjjvE8bDn3Bh59nDy5vCVEBZBBBAAIHYCBBXxGAoEhhXtJW0RNI2Hi8JFzG4z2gCAlEIkHARhTrXRAABBBBAIF0CR0p61t/lvn37atasWelSiElvzzzzTN1+++3B1hwl6bmYNLESzWBBZSVUqRMBBBCojgBxRHWcC7pKwuII4oOCRp1CCCCAAAIIIIAAAggggAACCFRMgHmfitGGrzhh8z5hAIIJFxdKmhqmAsoigAACCMRCgLgiFsPwbSMSFlcEEy4+l3R8wtfYxOhuoikIxEeAhIv4jAUtQQABBBBAIKkCj0uyLyDZo1mzZlq1apWaNGmS1P7Gul/r16/XwQcfrDfffNPfzmWS2sW64aU1jgWVpflxNgIIIBClAHFElPqBaycsjiA+iNG9RVMQQAABBBBAAAEEEEAAAQRSKcC8T4yGPWHzPmFkbUeLGb4TLpJ0fZgKKIsAAgggEAsB4opYDMO3jUhYXPFTSUslfc8j/qeXcFHjxbMx4qcpCCBQIQESLioES7UIIIAAAgggkBUYKGma32L+/Pnq3r07PBEKLFiwQKeeemqwBfYGn+kRNquSl2ZBZSV1qRsBBBConABxROVsi645QXEE8UHRdwEnIoAAAggggAACCCCAAAIIIFCyAPM+JROWv4IEzfuEwTlb0i2+EwZLmhKmAsoigAACCEQuQFwR+RDUbkCC4orWkh6VtIPXy395CRdPx5CdJiGAQAUFSLioIC5VI4AAAgggkHIB+7LxRibhYuecQ8+ePXXHHXeknCUe3e/Vq5fmzp3rb8wHkvaV9Fk8WljWVrCgsqycVIYAAghURYA4oirMxV0kIXEE8UFxw89ZCCCAAAIIIIAAAggggAACCJQqwLxPqYIVPD8h8z5hhIIJF0MkXROmAsoigAACCEQqQFwRKX/9F09IXHGYt8PFv3m9/VJSB0nLYkxP0xBAoAICJFxUAJUqEUAAAQQQQCArcJWkK3IWjRo10muvvabmzZvDEwOBtWvXar/99tPGjRv9rbExGxqD5pW7CSyoLLco9SGAAAKVFyCOqLxx0VdISBxBfFD0HcCJCCCAAAIIIIAAAggggAACCJQkwLxPSXyVPTkh8z5hkPpKmuU7wZ6T2T3KgQACCCDghgBxRYzHKSFxBQkXMb7HaBoC1RQg4aKa2lwLAQQQQACB9AjsJelNSZtjjbFjx2r48OHpEXCgp+PGjdOIESP8LbWFh80kveVA88M0kQWVYbQoiwACCEQvQBwR/Rg02IIExBHEBw2OMgUQQAABBBBAAAEEEEAAAQQQKLsA8z5lJy1/hQmY9wmDcoYk/5bwJFyE0aMsAgggEK0AcUW0/gVdPQFxxY8l3SzpJ16Hv5bUUdJjBQFQCAEEEiNAwkVihpKOIIAAAgggECuBSZIuzrWoWbNmssz1LbYg9IjTKG3atCm748ibb1puzObjOkmXxKmdZWgLCyrLgEgVCCCAQBUFiCOqiF3spRIQRxAfFDv4nIcAAggggAACCCCAAAIIIIBA8QLM+xRvV7UzEzDvE8bqdEl3+k74TeaFcqPDVEBZBBBAAIHIBIgrIqMv/MIJiCtaSbpGUnuv1/Z86eeSHilcgZIIIJAEAVY9JmEU6QMCCCCAAALxEthN0jv+3S2mTp2qCy64IF6tpDVZgWnTpmnQoEF+DftyuIekfySIiAWVCRpMuoIAAokXII5waIgdjyOIDxy612gqAggggAACCCCAAAIIIIBAIgSY93FoGB2f9wkjHUy4uFLSsDAVUBYBBBBAIBIB4opI2Iu7qONxha2fudXb1cIA7PnSLyX9vjgNzkIAAVcFSLhwdeRoNwIIIIAAAvEVGCNpRK55++67r/7617/Gt7W0TD/60Y/0xhtv+CXGShqZIBoWVCZoMOkKAggkXoA4wrEhdjiOID5w7F6juQgggAACCCCAAAIIIIAAAs4LMO/j2BA6PO8TRpqEizBalEUAAQTiI0BcEZ+xKKgljscV/+MlWVhf7fnSiZIeLKjjFEIAgcQIkHCRmKGkIwgggAACCMRG4P3Mxgk751pz3XXXafDgwbFpHA2pLTB58mRdfPHF/g8+kLRLgqxYUJmgwaQrCCCQeAHiCMeG2OE4gvjAsXuN5iKAAAIIIIAAAggggAACCDgvwLyPY0Po8LxPGOkeku7yncAOF2H0KIsAAghEJ0BcEZ19UVd2PK7wJ1xY/0+StKgoCE5CAAFnBUi4cHboaDgCCCCAAAKxFDhb0i25ljVt2lTvvfeett5661g2lkZ9K/DVV19p11131ccff+wnOcfbFjEJTCyoTMIo0gcEEEiDAHGEg6PscBxBfODg/UaTEUAAAQQQQAABBBBAAAEEnBVg3sfBoXN43ieMdjdJC3wnkHARRo+yCCCAQDQCxBXRuJd0VcfjinslnewDsP///pJAOBkBBJwTIOHCuSGjwQgggAACCMRa4HFJbXMtvPzyyzVhwoRYN5jGfSswZMgQXXPNNX6OZZLaJcSHBZUJGUi6gQACiRcgjnB0iB2NI4gPHL3faDYCCCCAAAIIIIAAAggggICTAsz7ODlsiX9+ZKPSVdJC3/DYw7Ihjg4XzUYAAQTSIkBc4ehIO/o8ybQtVrCYIXdYwuY9jg4DzUYAgSIFSLgoEo7TEEAAAQQQQKCWwEGZLxir/D99+eWX1aJFC6gcEFizZo0OPPDAYEsPlvSSA81vqIksqGxIiM8RQACB6AWII6Ifg6Jb4GgcQXxQ9IhzIgIIIIAAAggggAACCCCAAAKhBJj3CcUVr8KOzvuEQQwmXEyRNDhMBZRFAAEEEKiqAHFFVbnLezGH44r5krr7NE6TZD/jQACBFAmQcJGiwaarCCCAAAIIVFhgjKQRuWu0b99eS5YsqfAlK1v9pk2b9NZbb+mBBx7Qww8/rJUrV2rdunXZix566KFq1aqVunXrpnbt2mn77bevbGOqUHuHDh20dOlS/5XGShpZhUtX+hIsqKy0MPUjgAACpQskLo7IR7Jx40aNGjVKV155ZY2PLaa4++67tf/++5cuGVENDsYRxAcR3StcFgEEEEAAAQQQQAABBBBAIHUCiZv32bBhg5YvX6777rtPK1as0HPPPZcd1J122klHH320jjvuOJ100knae++9tcUW7i/LcXDeJ8wvWRdJ9/tOIOEijB5lEUAAgeoLOBNXrF69Wt27d5clGfiPp556Sm3atClazuKQJ598UosWLdKzzz6rP/3pT9m6LO6w502dOnXKxiG77LJL0deo5ImOxhV3SOrpcyHhopI3CXUjEFMB97/ZxRSWZiGAAAIIIJBCgdWZDO7NWyTccsstOvvss51lWLt2rcaMGaOFCxfq008/rbcftjhy5MiR6tq1q7bddltn+3zrrbfqnHPO8bf/ZUktne3Qdw1nQWUCBpEuIIBA4gUSFUfUNVqWjGrJmsHYIgkJFw7GEcQHif+zQgcRQAABBBBAAAEEEEAAAQRiIpCYeZ8vvvhC9957r6666iqtWlVj0/e81H369NHo0aPVvHnzmAxFcc1wcN4nTEdPlLTYd8JUSReGqYCyCCCAAAJVFXAirvj666+zMcDYsfaOy5pHsQkX33zzTTYOGT58uF599dV60Rs3bqyBAwdqyJAh2YTQOB2OxhXBhItekubGyZW2IIBA5QVIuKi8MVdAAAEEEEAgDQI/lvRt2rx3fPLJJ2rSpIlzfbddLZYtW6YBAwY0+CU12LkLL7xQ48ePl315dfFYv369dtxxx2DTD5X0Zxf742szCyodH0CajwACiRdITBxR30i9/fbb6t27t/74xz/WKpaEhAsH4wjig8T/aaGDCCCAAAIIIIAAAggggAACMRBIzLzPRx99pBEjRmj69OmhWO1t09dee61OPvlkZ3e7cHDeJ8wYBRMubpLUL0wFlEUAAQQQqJqAM3HFCy+8kH0B17p162rhFJNwYbtaTJgwQb/5zW9CYdtuElOnTtV+++0X6rxKFnY0rpglqa/PpbckS8LgQACBFAmQcJGiwaarCCCAAAIIVFBgqKTxufo7d+6c3b7QxePpp59Wz549837xLaQ/9pYA+6K7/fbbF1I8dmW6dOmixYv9L/LRMElXxq6h4RrEgspwXpRGAAEEqi2QmDiiLjh7++GwYcM0ceLEvEWSkHBhHXMsjiA+qPZvOtdDAAEEEEAAAQQQQAABBBBIo0Ai5n0s2eKKK67QTTfZWvzwh71Zetq0aTrttNOcTbpwbN4nzCB1kvSA74RbJdXYDj5MZZRFAAEEEKiogBNxxXvvvaf+/fvXuWYmbMLFxo0bs8+XLBYp5rD/DZ8xY4Z23XXXYk6vyDkOxhUzJZ3nw7Dki9kVwaFSBBCIrQAJF7EdGhqGAAIIIICAUwKPS2qba7F9WevXz72Xv3z88cfZL74LFiwoCX/mzJk699xznZw0t7abge9YJqldSSDRn8yCyujHgBYggAAC9QkkIo6or4OWiGq7W3z66ad5iyUl4cKxOCJN8cFukm6WZAsI7BgpqfY+5oX/nbLMYosPu0lqJcl2RLPD9jB/VtLvJT0iaX3hVdYoua2kYyWdLek4SbbfudX9oNePVyQFx6+QS+0iyVbGdJZkv4z2Bio3s8QL6S1lEEAAAQQQQAABBBBAAIF4CDg/72OLHK+++urs7halHLbTxdy5c9WmTZtSqonsXMfmfcI4dZT0sO8EEi7C6FEWAQQQqK5A7OOKQpI0wyZc/OEPf1CvXr307rvvFq09dOhQjR49Wo0aNSq6jnKe6GBcMU3SQJ+BJWdazJD0g+dL344wz5eSfqcX2D8SLgqEohgCCCCAAAII1Cmwg7dgaXOBv/3tb2revLlzZPfee6+6du1acrvbtm2r2bNnq1mzZiXXVe0K1q5dq3322Sd42caSPqt2W8p4vTQtqCwjG1UhgAACVRFITBxRl5b9b6tNhNsuWnUdSUm4cCyOSEt8YE9PRkuyN3/ljmITLqyu7plkh1GS9m/gL4QlSIyRdI+kL0L8NdlZkm0FY8kQ+Q5LlJgs6WpJn4eo14r29G3xbW+eurCEpJCQl6Y4AggggAACCCCAAAIIIJBKgUTM+zzxxBPq0aNHSYscc6PfvXv37BummzZt6twN4di8TxhfEi7CaFEWAQQQiE4g9nHF22+/rUsuuaTBF3yGSbgo10tDd999d91///064ogjohtB35UdjCvSmHDB86Xv7lmeL8XiL0f0jSDhIvoxoAUIIIAAAgi4LvBz7y222X60bNlSL730knN9+vzzzzVo0CDNmjWrVtttq+fx48dnt3q2SXAre99992ncuHF69VVbS1b7sDdZd+5sL8917zjooIO0evVqf8N/Iekh93qyucVpWVDp8BDRdAQQSLFAIuKIusZvw4YNGjJkiKZOnVrvECcl4cI66VAckZb4oENmWBZmkhgsgTZ3FJNwYbtaWNKGP3GjkD9dlhwxrMDkCLvGhMBbouq6Rph6rY49Jc3xds6wpA3bnWNJIR2gDAIIIIAAAggggAACCCCAQNECzs/7fPHFF9m5nSlTpuRF+OUvf6mRI0fq0EMP1VZbbaX33ntPt99+e/aZUl07nd5zzz065ZRTikaN8kSH5n3CMAUTLuxB4VlhKqAsAggggEBVBGIbV2zatEnPPvusLr74Yj3//PMNYoRJuHjsscd08skn540rDj/88OyalXbt2mnrrbfWunXrsjHLpEmT8rbBYpqxY8dqm222abCN1SjgWFxhqBf7XPpLmlkNpwivwfOlb/F5vhThTRi3S5NwEbcRoT0IIIAAAgi4JzBW0vBcswcMGKAbbrjBuV5Y4oQlVKxcubJG2xs3bqwbb7xRp59+urbYomboZEkVvXv3zvvl9sorr9Svf/1r5xysweeff362z75jnKTS9sqOViItCyqjVebqCCCAQHECiYgj6ur6vHnz1K9fvzofsOfOS1LChUNxRBriA9ty7g5JbQL3aNiEC3uL0aXerhL+qj6S9JikP3s/PFzScYHkDvvIdrqw3/WNDfyZ8L8hyJIirpF0rZes0SSzG8WvvN01rBr7vJ+keQX86bEg/iJJ13llZ0i6RNKGAs6lCAIIIIAAAggggAACCCCAQPECzs/72MLFM844Q88880wthS5dumR3q9h1111rfGaLLh9++OHssxY7P3iceeaZ2ZdzbL+9vXfArcOheZ8wsMGEi7sknRGmAsoigAACCFRFIJZxxQcffKCJEydq+vTpDT4LyikVmnDx9ddfa8SIEbrqqqtqAdtzpbvuukstWrSo8Zm9PNQSK6w9waN169bZc/bZZ5+qDFhDF3EsrrCdue0ZRe4YJMl2vUjqwfOlb0eW50tJvcOL7BcJF0XCcRoCCCCAAAIIbBZ4WJJNRmaP2bNnZ5MQXDuWLl2qDh0sQbvmUd/E9zvvvKOePXvq8ccfr3XemDFjsl9+XTzmzJmjPn36+Jv+iKQTXOyL1+Y0LKh0eHhoOgIIpFwgEXFEvjF87bXXsjHR8uXLGxziJCVcOBRHJD0+2FbSeC9RIngPhk24yPcWI3taY0m57wYqt0n40ZL8waQlR9gXhEX1/DLsbl8lJB3vlbGHF7Yzd9L3YQAAIABJREFUxhe+c4I7YNwn6RxJHzfwS+Z/MGDtPUnSigZ/MSmAAAIIIIAAAggggAACCCBQqoDz8z5PPPGE2rZtm9ehvp0qNm7cqFGjRslezhU8bGHkggULsjvGu3Y4NO8ThrZ9YBfM+ZJOC1MBZRFAAAEEqiIQq7hi/fr1sv9dvP7662Uv9wxzFJpwUd96FEvyuOSSS2q9NNTasWLFCp100kl6993g9L1kLxXt3LlzmOZWrKxjcYW9IOoyH4btdmE7cSfx4PnSd6PK86Uk3uEl9ImEixLwOBUBBBBAAAEEsgLvZzK3d85ZrFmzRgcccIBzNBs2bNCHH36o119/XS+//LJWr16tVatWqWvXrho8eHDe/lh5S7h45BHLR6h5uLzDxSuvvBJ8E8IHknZxblC/a3DSF1Q6PDQ0HQEEEEhGHBEcx/reIJRvzJOUcOFQHJH0+KCHt5114zz3XJiEi6aSbpF0sq8eS7YY4u08ke+WDiZGWJnFks7zvjvkO8d2xrAECmtvfUkRtlvHQ145S+SwbeSfrudv6VZeW3MrXPIlcvCnGAEEEEAAAQQQQAABBBBAoDICzj8/mjt3rnr16lVL5+CDD9b8+fPrfR729NNP6+c//3net13brqi267prh0PzPmFoj5X0B98JJFyE0aMsAgggUD2B2MQVtrbEkh1sp6tijkITLp577rnsS0M//dSmwr87GjdurIceekht2gQ3t/62zCeffKJzzz1XCxcurNW8sWPHatiwYXkTNYrpSynnOBZX2Auuhvr6m+SEC54vfTvQPF8q5Rc8oeeScJHQgaVbCCCAAAIIVElgr8xbZf+eu9YOO+xQ8DaJVWpfRS9jSRndu3eXJZkEjzi9GaAYBPuS/tlnn/lP/XdJbxVTVwzOSfqCyhgQ0wQEEECgKIFExhGbNm3Kbsk8YMCAGnGR/W+rvdnQ3tizcuXKGmBJSriwjjkSRyQ5PthP0pxMYkLrOn4zwyRcnCLpHl89f/R2q3i7gd/6XSXZ06YuvnJdJd1bx3mXSLrW+8y2j+sp6Z08ZfeQNFdSO++zAd516mrOIZLmSbJ91S1otwcFfynqLxYnIYAAAggggAACCCCAAAIIhBFIxLzPpEmT9Ktf/apWvwuZy7G3XVtSRXAeyCqzOSL7t8UW7i3ZcWTeJ8y9Gky4uF/S6ZL+FaYSyiKAAAIIVFQgVnFFQwkXnTp1ysYAffr4N4L+zqfQhIu6Ej/btWsn+2yPPWy6vPZhz6lGjx6d/Rc8LBFj8uTJ+v73v1/RASu0cofiimDCxeWSfldoPx0qx/Ol7waL50sO3bjVaqp7396qJcN1EEAAAQQQQKAQgRrb7B555JF69tlnCznP+TL1vbnatmC86aabtMsu7m4KcdRRR8nemOA7Okha6ujAJXlBpaNDQrMRQACBrEAi4whLxDzrrLO0fPnyGsM8dOhQnXHGGdndsZKecOFIHJHU+CC4u4TdiLYDhH91SKEJF9tJmpTZcaK/72Y+19vxopA/Y8FkjVmSBuXZGWMbSVdnXrxlSRd2WLLIBZJqvrbr289sxw37vJNXtr6+NJJkT5Ryb50a6/3314U0njIIIIAAAggggAACCCCAAAIlCSRi3sfeAj1ypH31rHmUmnARt8WOYUbakXmfMF2ylzrYCyZyx+8zcxe2iPLlMJVQFgEEEECgogKxiivqS7i47LLL9Otf/zr70s6f/vSneVEKTbioKw7p1q2bbr75Zu244451os+ePVt9+/at9fnxxx+vO++8UzvvvHNFB6zQyh2KK35jObO+ftku4NcU2k9HyvF86buB4vmSIzdttZtJwkW1xbkeAggggAACyRIYKGlarktnnnmmbrvttmT1MNCbL7/8Ura14cSJE2VfUoPH3nvvrdtvv11t27Z12sEWis6aZWviNh+26G26o51K6oJKR4eDZiOAAAKbBRIXR9SVkHnsscdmd7aw3aPyvdmwkIf0Lt03jsQRSYwPbJ7P3sB4o2004iUs2A4QW3pJCrnbqNCEi/0zO0PcLamVd6LtENE98291gfdjcDeK1yR1y7PDRDCxw3bGsOSLDXmuE6bsYZJsz/S9Jdm2MqdlfF4tsO0UQwABBBBAAAEEEEAAAQQQKE0gEfM+db1Zer/99tPChQt1yCH24tv8hz1LOvXUU7Vq1apaBTp27Jh9M/UPfvCD0pQjONuReZ8wMsdIWpZ5SUNu/RQJF2H0KIsAAghURyBWcUW+hIv9998/u4bk5z//ubbccks9/fTTJSVc1JfU0b9/f9kuXNttZ9Pl+Y/FixerSxf/BtTflovb8yiH4ooRmWctY3zaV0j6bXVu/6pchedLNZl5vlSV2869i5Bw4d6Y0WIEEEAAAQTiJGAZ25flGmQZ9sOHD49T+8rWltdff109evTQiy++WGedO+20k6ZNm5ZdSOniNtD+jo0bN04jRth3xs2HbYdob/Rx8UjigkoXx4E2I4AAAkGBRMURtkXzXXfdpQEDBujTT797Mb9th2wP4Dt06KBXX301FQkXjsQRSYwPWmSSCyz7ubX3y2bJsvaWpZMk3eH7BSw04aLGW8Ma2Hki31+472USPyZKsodhuaOHl8ThLx8miaLQssFyF0uaknkDVXDc+cuMAAIIIIAAAggggAACCCBQGYFEzPssXbo0O6eT77A3S59zzjl16t17773q2rVr3s9/8pOfaN68efqP//iPyuhXsFZH5n3CCLSR9IT3wgo7z3YKtRdYvBSmEsoigAACCFRUIFZxhT8Zwl7IOXjw4GxM0KRJk80IpSZc2HOmCy64IPsyr+BhO2jY2pytttqqTvS6rm/PrJYsWaIjjzyyogNWaOUOxRXDJI3z9csWRo0vtJ8OlOP50neDxPMlB27YqJpIwkVU8lwXAQQQQACBZAjM894Um+2N7fjQu3fvZPQs0Iu//OUvsq0ZX3vNXsxb+zj88MN13XXXybY8dD3ZwnpnX9z79Onj76i93dgWyLl4JHFBpYvjQJsRQACBoECi4gjbHvr000/XypX2Iv3vjqFDh2r06NFq1KhRahIuHIkjkhYf2FbPkySd5919yyWdlYnVbVeKnkUmXNguE9f6bufRmbc92r8wSQuF1FFoEoU1pdCy/yXJ/sbs7i2U6CVpLX+GEUAAAQQQQAABBBBAAAEEqiaQiHmf+napaN26dXbX9xYtbH1azWPt2rXZl3I88sgjecHj9nbpMHeFI/M+YbpkCRdP+na4eEtSZ0l/ClMJZRFAAAEEKioQq7jCEi7Gjx+vAw88UL/85S9rJFrkFEpNuPjwww/Vs2fPvLHEmDFjgi/PrIVf6vUrOpq+yh2KK+zlpBN8TU9SwgXPl2re8DxfqtYfAAevQ8KFg4NGkxFAAAEEEIiRwOOS2uba8+ijj+q4446LUfPK15T6vpAeeuihuvbaa7NbQtpiyiQcjz32mI4//nh/V2w75XaO9i1pCyodHQaajQACCNQSSEwc8fnnn+uSSy7RTTfdVKOTxx57bDaJcc8998z+PC07XDgSRyQpPrD5PUuqyL3qyrZYsTcx3uUlRxSTcJFvd4q+lmMd8m/ZaV7iQ+60myUNzuy88U9fPdtIulqSJWfYka9MrvgPJM2V1NH7Qb4kEHuN2PWSctnD/bw6wySKhOwmxRFAAAEEEEAAAQQQQAABBAICiZj3sTmfQYMGadasWXkH2F7GNWrUKLVr107bb7+9rPzjjz+effnG888/X+dNcfDBB2v+/Pk64IADnLtxHJn3CeMaTLj4P2/e4X/DVEJZBBBAAIGKCjgXV5Sa8JCWhAuH4opgwoU9m/hNRe/66lTO86WaLxnj+VJ17jtnr0LChbNDR8MRQAABBBCIhcBqSQfmWmK7QNgkcRKPuXPnqlcvezFu3YdNrF955ZX62c9+pi233NJphlWrVumQQw7x9+FlSS0d7VSSFlQ6OgQ0GwEEEMgrkIg4YtOmTbI4IbjLl23LvHDhQnXo0GFz59OScOFIHJGk+MCCNnvDV+6VmtMzCQ1DJH3u3XzFJFw0ljRNkn/7OruZl4b8e2aLFp7ynWOv9rT2fBiox78TxqOSzpD0QZ5r7S3pTklHe59ZYsmMQLkuXvKJ9WGxt+vH+yHbTXEEEEAAAQQQQAABBBBAAIHSBBIx72MEixYtys77fPqpvd+gfMdTTz2lNm3sa7NbhyPzPmFQSbgIo0VZBBBAIBoB5+KKOCdc3HHHHdndM+JwOBRXBHfzHitpZBwMS2wDz5dqAvJ8qcQbKumnk3CR9BGmfwgggAACCFRW4J3MAqfdc5d46623Nr/BubKXrX7tV111lYYOHdrghW1x5fDhwzV48GBtu+22DZaPa4G3335be+21l79570raI67tbaBdSVpQ6egQ0GwEEEAgr0Ai4ghLOO3Ro4fWrFlTo5MWN9jbDP27X6Ul4cKROCIp8UHwbTvLJZ0lyX9DFpNwEdxJwu7vn0p6OuTfM5usX5jZlWI/77xnvGSKdYF6bJu8+yRZkoTFnSdJWpHnWsFyJ0p60VeuqZeA0d37mWVM244YHAgggAACCCCAAAIIIIAAAtUVSMS8j5HVtbNpqZyuJlw4Mu8TZniO9F4WsZV3EjtchNGjLAIIIFAdAefiChIuCrsxHIorLpQ0xder8ZKGF9bL2Jbi+RLPl2J7c8a1YSRcxHVkaBcCCCCAAAJuCKz3FkVlW/vJJ5+oSROLyZN3vPbaa/q3f/s3/eAHP9AWW2yhdevWacqUKZo0aVLezl533XW66KKLsmVdPNavX68dd9zR33R7dZOrg5uUBZUu3kq0GQEEEKhPwPk4wv738sILL9Ts2bNr9PPYY4/VnDlzaiWipiXhwpE4IgnxgQWaF0m6zrsBLV7r5+124b8ni0m4sERbS1Ro51X0mqRukv4S8s/a/pmdN+7OJFO08s5bmUkGOU3Sq4F6LInbfpGO934+UdIwSV/4ym0vyYLv87yfWYLGOZI+9pXx93VBJnmjf+DzkM2nOAIIIIAAAggggAACCCCAQJECzs/7+PttL9o466yztHy5veeg9MNe3rVkyRIdeaSt9XfrcGTeJwzq4d4LJrb2TrJdOTsGXvAQpj7KIoAAAgiUX8C5uIKEi8JuAofiikGSrvf16reSriisl7EsxfMlni/F8saMe6PcXAEYd1XahwACCCCAQHoEvpSUm4DUl19+qa233vyfiVfYuHGjJk6cqCuuqP09qkWLFpo3b54OOcRe6uve8dVXX2mbbbbxN/wrSTV+4FCvkrCg0iFumooAAggULOB0HLFp0ybdfPPN6tfP1rd/d+y+++6y7Zh/9rOf1YJIS8KFI3FEEuKDw7zdI/b2brapkoZI2hC4+YpJuCg0UaKhX/hC67E5ynMzO6rN9Cq05JFrMgm/19rLRL3E319JGuX7vLekRb4G7ClpjqRjJdn5liCypKEG8jkCCCCAAAIIIIAAAggggEBFBJye98knYi/mGjRoUDZRopCjTZs2OuywwzR58uRaxVu1aqW7775b++9vX5vdOhyZ9wmDGky4sEW9lnDxXJhKKIsAAgggUFEB5+KKOCdcxGmXLYfiCnsYOMN3l7uecMHzJZ4vVfSPdlIrJ+EiqSNLvxBAAAEEEKiOwDeSNscT33zzjbM7OhTL9f777+u8887T4sWLa1UxYsQIjRo1SlttlduFuNirVP88W0S65ZZb+i9sixJr/KD6rSr6iklYUFl05zkRAQQQiLGA03HECy+8oG7dumV3vfIfY8eOzSZjNmrUqBZ9WhIuHIkjXI8PdvYm90/2bjR7xaYlINhOFMHDhYQLa7PtYDFB0sAC/m5ZxrPtgrHRKxtM2LDdMmyLb1skkTsslm0t6WxJx0iyVS32C/y4t5vHE4EdNQpoBkUQQAABBBBAAAEEEEAAAQTqEHB63qeuUf3oo480YcIETZ8+XZ9+arn++Y8+ffpo3LhxmjVrlkaOHFmrkMsJF47M+4T5xfyJt8PFtt5Jn3kJF8+EqYSyCCCAAAIVFXAuriDhorD7waG44kxJt/l6Zc8nLiusl7ErxfMlni/F7qZ0pUEkXLgyUrQTAQQQQACBeAo498W2EoyTJk3Sr35lL9yteZxwwgmaM2eOfvjDH1bishWt06EvtoU4uL6gspA+UgYBBBBwUcDZOOLjjz9W//79tWDBghrunTp1yu56sdtuu+UdDxIuYnWbuhwfWDavBZ+WnGCHrfCwtyvNq0PYlYQLa/5OksbWk3RhfbV+28MM/04ezSXdIamNpHcl9ZBkCRS5w5I5LEljcObcxnU42e4YtkPIP2J1p9IYBBBAAAEEEEAAAQQQQMBNAWfnfRritucn9gKO+fPnZ3e7WLFiRTb5wnar6Nixo3r06KHWrVvLytmLua666qpaVbZr105z587VHnvs0dDlYvd5wp4fme+PvYSL73vYJFzE7q6jQQgggICciytKTbiw2OKCCy7IrjcJHvbST/u3xRZ1L/2t6/qNGzfOxi9HHnlkLG4rh+KKPpJu96FN8p7TxMIxRCN4vsTzpRC3C0WDAiRccE8ggAACCCCAQCkCzm3dWEpn6zrXJsV79epV62OX31Dk0NaNhQypywsqC+kfZRBAAAFXBZyNI+qbKC/XYMRpS+ewfXIkjnA5PmjrTezv7Y3NVC9RwJ+A4B82lxIurN25nSjOkXR85q1R1s9XJT0o6eZMMsUrkvzjZw8ILFHiSq/TU7z//sL7b9tu5lJJVxdwLy/KJGz0l/ReAWUpggACCCCAAAIIIIAAAgggULeAs/M+5RrUf/7znxo8eHD25RzBw17aYQsomzZtWq7LVa0eR+Z9wniww0UYLcoigAAC0Qg4F1eUmnCxYcMGXXLJJZoxY0YtcXshmL0UdLvttqtzNO6+++5sEmjwiNsaFofiClsQ5M9+uU7SJdH8OpR0VZ4v8XyppBso7SeTcJH2O4D+I4AAAgggUJrAev8bYj/55BM1adKktBodPLuuhIu4vR0gDO369eu14447+k+xtwm7OrguL6gMM2yURQABBFwTcDaOIOGi/lvNkTjC1fhgV0n2hKWLNwrLJfWW9Fo9o+JawkXYv2X7S7pbUitJ6yR1k/SCr5LDJC30EjfsxzdlEjZGeTthbCupu6Rxvs8tccM+3xi2IZRHAAEEEEAAAQQQQAABBBDYLODsvE+5xvCdd95Rz5499fjjj9eqcuDAgZo4caK+973vletyVavHkXmfMB6HeztcbO2dZM/DOmb+PRumEsoigAACCFRUwLm4otSEC9McO3asRo4cWQu2d+/emjZtmmw9Sl3H7Nmz1bdv31ofH3/88brzzju18847V3TACq3cobjiVO85RK5r0yQNKrSfMSnH86XaA8HzpZjcnK40g4QLV0aKdiKAAAIIIBBPgXcyC752zzXtrbfe0p577hnPltbTqo0bN2r16tV6//339dJLL+ndd9/VypUrZV/u7I0BhxxySL19qivhYvfdd9f//M//6Cc/sZfjuHW8/fbb2muvvfyNfleSe3tbf9sDVxdUunXT0FoEEEAgvICzcQQJF/UPtiNxhIvxQXCnBlsAYMkWtitDfUcxCRcW982V1M6reJUke6Bgu0uEOfyT1XbeSkmneTtWhKmnrrJmMlrSUK9AMFnCEiomSLrI+9x2yThX0j98Fdr8qP1spvezNV4SxupyNJA6EEAAAQQQQAABBBBAAIGUCjg771Ou8XrxxRd14oknZp85BY9rr702+9ZqFw9H5n3C0AYTLj7yEi78L3MIUx9lEUAAAQTKL+BcXFGOhIu6kibatWsnW6Oyxx75l29s2rRJo0ePzv4LHueee64mT56s73//++UfpSJqdCiuCCZc2IuxBhTR5ahO4flSbXmeL0V1Nzp8XRIuHB48mo4AAggggEAMBGwR0oG5dvzlL3/RwQcfHINmhWvC66+/nt1O0Sa/g8c999yjU045pc4Kv/76a40YMUJXXXVVrTJx244xjMqqVauCiSYvS2oZpo4YlXVxQWWM+GgKAgggUDEBZ+MIEi7qvycciSNcjA9+JukOX8LzREnDJH3RwG9pMQkXP/ASLuyNjrnjp94bH8P8UbDMZdtdYj/vpGckneHtRBGmnrrK+nevyJcosY+kuyS19iqwxIpb8lQWLGcPSmrv1V6OFlMHAggggAACCCCAAAIIIJAOAWfnffzDYwsW7YVd7733nl599VXZrhV//vOf9eGHH+r8889Xnz596hxNe6HXgAH51+EtWbJE7du3d/JOcGTeJ4ytzRk8nXmR+FbeSf/nJVz8b5hKKIsAAgggUFEB5+KKciRcPPHEE2rbtm0tWHvx5/33368jjjgiL/onn3wiS6xYuNCm5msetmvGsGHDtMUW8Vg27FBcYYuG7vFp2guc+lf0ri9v5Txfqu3J86Xy3mOpqC0efzlTQU0nEUAAAQQQSKSA7YO8+Rveo48+quOOO865jtb3hdMmy6+//no1adIkb7/+9re/6fTTT9fy5ctrfd6pUyfNmTNHTZs2dc7ksccek20n6TuW+d5w7Fp/XFxQ6Zox7UUAAQSKEXA2jiDhov7hdiSOcC0+2E3SzZI6efq2EKCXpLUF/PIVk3Bhe5Hblti2g0busLj/iQKu5y/SRtJTvh88Isna82HIevIVt90rxku61PvQdrmw3Sy+9hW21StLvP+2V4qemPlXO8tastd5TfZ2urDi0716/1WGdlIFAggggAACCCCAAAIIIJBGAWfnffyD9eWXX+qKK67QpEmTao3hRRddpAkTJmjbbe3rac3DdlQ/77zztHjx4lqfNfRW6rjfLI7M+4RhtLmLJzM7aObWT5FwEUaPsggggEB1BJyLK8qRcLFu3TqdccYZeuYZe49RzWPixInZ3bLyJU6sWLFCJ510Ut5dthYtWqTOnTtXZ9QKuIpDcUUXSff7umTPa84roItxKMLzpdqjwPOlONyZDraBhAsHB40mI4AAAgggECOBeZJOy7XHtjTs3du/JitGLa2nKfaGovHjx2d3qggejRs31vTp07NfZLfccssaH3/++ecaMmRI9vN8h9U3atQobbVV7qU4bnhYKy1RJPBmprsl9XCnBzVa6tqCSkeZaTYCCCAQWsDZOIKEi/rH2pE4wrX4IJi4EPoXroETgrtXbCPpakmX+M6zBI+5IS9s3xXsdz132K4RVueGkPXkK/5fXt27e2+izJeAYq8avd07eaX33eXVPJXZHOko7599/KCXbPJxGdpJFQgggAACCCCAAAIIIIBAGgWcnfcJDlZdO1W0aNFC8+bNC+4Wro0bN8oWQVqiRr7D5WdH1h9H5n3C/M6RcBFGi7IIIIBANALOxRXlSLjYsGFDNqnCYpHg0apVK911112yeMR/1LeG5eijj9add96pvffeO5pRzHNVh+IKe5mTP5P2Nklnxway/obwfKm2D8+XHLl549ZMEi7iNiK0BwEEEEAAAbcErpF0Wa7Jtv3g8OHD3eqB19r6svwt6WLgwIG68MILtccee+jrr7/WmjVrdNVVV2W/xOY7GtrGMe5I48aNCyag/E7S5XFvdx3tc21BpaPMNBsBBBAILZCYOKLQnr/66qs67bTTtHKlrfv+7rCJ8bvvvlv7779/oVXFupwjcYRr8UG1J8TtHrPEiGt9N9tISWND3nzBOkZn3hhp/4L+IauVbT93vSRLqLDjYklT8tRrGdVjvDIN7a4RpmzY9lIeAQQQQAABBBBAAAEEEEibQGLmfV588UWdeOKJed8Sffjhh8vmQWzXiq233lr2JuopU6bk3RHDbgBb4Lhw4UIddthhzt4Pjsz7hPENJlz8Q9IvJP0pTCWURQABBBCoqIBzcUU5Ei5M9N5771XXrl3z4rZp00a2Rsf+byFxSByTPh2KK06Q9JBvIEi4+A4j+EIv+4TnS+XZ6b2if1ipPLwACRfhzTgDAQQQQAABBL4TGChpWu4/zzzzTN12m32vcO/44osvNGzYsOxbh8pxXHrppdldM/JtJV2O+itdx1lnnaVZs2b5L3OBpPxbeVS6MaXX79qCytJ7TA0IIICAGwKJiSMK5U5LwoUjcYRr8UEUCRftJS3x3d9zJFlM+GmB9/z3JFlwbb/rucN2TLOd00o9OkhamKm/saQ/ertRvJ2n0jBJFGHKltp+zkcAAQQQQAABBBBAAAEEki6QmHkfe1P0oEGDgs9Mihq/oUOHavTo0WrUqFFR58fhJEfmfcJQ2ZzLE5kXNuS2uV8u6TxJq8JUQlkEEEAAgYoKOBdXlCvh4t1331WfPn306KOPlgQc1xeGOhRXdJT0sG8Q7HlJ7oVQJY1NFU7m+VJNZJ4vVeGmS+olSLhI6sjSLwQQQAABBKojUGMR1pFHHqlnn322OleuwFVs1wr7Qrd8uc2lFn8ce+yx2S2V99xzz+IrifjMo446Ss8995y/FfalY2nEzSr28q4tqCy2n5yHAAIIuCaQqDiiEPy0JFw4Eke4Fh/8RNKVhdxnecrsLOlQ389flbQuUG6opBcDP7MtVyw5opX3c9ua5TRJdn4hh+1LfmcmaeNor/BrkrpJ+kshJ9dTpqkk20O9u1fmXEm31FE+TBJFmLIldoHTEUAAAQQQQAABBBBAAIHECyRq3mfJkiXq1q2bPv200HcQ1B7fLl26aMaMGdp1112dHnxH5n3CGB8jaVlmR87c+qnfezu+vxymEsoigAACCFRUwLm4olwJF6a6aNEi9e7du6Q4JK5Jnw7FFccH1svc4b0IqqI3fpkq5/nSd5A8XyrTTZXWaki4SOvI028EEEAAAQTKI7CXpL/nqtphhx1K+pJXniaVVsuyZcvUt2/f7LbPxRytW7fWzTffrIMOOqiY02NzTuPGjfXZZ5/52/Pvkt6KTQPDNcS1BZXhekdpBBBAwF2BxMURDQ1FWhIuHIkj0hQf9JRkk/+5Y6SksQ3dr5K2kzRJUn+vh+HVAAAgAElEQVRf2fqSG4JVniLpHt8Pw+6QUVcT/f1Z7L118v06CvvLWkKJ7bDxep6yNkc6yvtnHz/oPSz5uAAniiCAAAIIIIAAAggggAACCNQWSNS8T6m7pNuzI9shvkWLFs7fK47M+4Rxbuftnpk7h4SLMHqURQABBKoj4FxcUc6Ei40bN2rixIm64ooritKOc9KnQ3FFMF6wl03Z84ekHzxf+naEeb6U9Du9wP6RcFEgFMUQQAABBBBAoE4BW9xkb83NHrZLxAEHHOAs16ZNm2RJFwMGDJAtigxzdOjQQZMnT3a6/9bfV155JTjp/4GkXcJYxKxsmhZUxoye5iCAAAINCiQqjmiot2lIuHAojkhTfFDshLjd0sGkiT96iQhvN3C/7ybpZkmdfOXCJGvUVb3FpDdJ6izJXiva217wVU9b/st7S6UVqW+Hje9LmpxJMLY22jE9U/+lkv7V0O81nyOAAAIIIIAAAggggAACCNQpkKh5nw8++ECXXnppdofzMEdSnh1Znx2a9wkzRMdK+oPvhPu9+YYabyULUyFlEUAAAQQqIuBUXFHOhAvTtORPW4sybty4UC9BtThk6tSp2m+//SoyKKVU6lhcEUy4mO/tCF4KgQvn8nzp21Hi+ZILd2sV2kjCRRWQuQQCCCCAAAIJF3hYUsdcH2fPnp3dztD14+9//7tGjRqlhQsXNviFdaeddtLw4cPVr18/bb/99q53PfuwoE+fPv5+PCLpBIc7lqYFlQ4PE01HAIGUCiQyjqhrLNOQcOFQHJGm+KCUCXF/gkPu1r5B0n97CQ/5bncLiCdIGuj7sNBEjfr+FNo8piVEzPQKLfB236hvF4r/kDRPkm2ZbUcvSXPzXGQfSXdJau19NkDSjJT+XabbCCCAAAIIIIAAAggggEC5BBI37/P5559r5syZ2cWOH330Ub1OSXt2ZJ11aN4nzD0cTLhIywLKMEaURQABBOIg4FRcUe6ECxuAb775Rn/4wx80dOhQPf/88/WOie0cMXDgQA0ZMkQWk8TxcCyuOEbSEz7HtMQLPF/i+VIc/3xE1iYSLiKj58IIIIAAAggkRmCspOG53tjOEDfcYGuw3D9st4u33npLDzzwgB5++GGtXLlS69aty3bs0EMPVatWrfSLX/xCHTt2VJMmTdzvsNeD888/XzfeeKO/P+MkjXC4g2laUOnwMNF0BBBIqUBi44h845mGhAuH4og0xQelTIjbrdzF1lRIauy7ry05YaiktYF7vbmk0ZL82bu2E0U/L/GhlD91Vvcdktp4yR7dJC1poMJtveSPi7xyD3pJG//wnRdM5FgjqXvm3+pSGsu5CCCAAAIIIIAAAggggAACSuy8z/vvv6/7779fDz74YN5nR926ddMxxxyTqGdHdj87NO8T5tfv+Mxcw1LfCWlZQBnGiLIIIIBAHASciisqkXCRGwTb7eLZZ5/VfffdpxUrVui5557LfrT33ntn17B06tRJJ510knbZxd6nFN/DsbgimHBxjyR7RpH0g+dLEs+Xkn6Xh+gfCRchsCiKAAIIIIAAAnkFfi7p97lPWrZsqZdeegkqhwUOOuggrV5dY33ZLzJv+33I4S6laUGlw8NE0xFAIKUCxBEJG3iH4og0xQelTog3yiQ4XCrp6sDtaokUT0t6JpOc+7WkwyUdF0jMsFOuyPxsYiZJe2MJt7vNYdqk9nVeHbb7xCWZnTY2FFCnJWjYrhZ7e2VvkjQqszvGu5IsIcOSKyzBOPe5JZLYDh3WJw4EEEAAAQQQQAABBBBAAIHiBZj3Kd4ulmc6NO8Txq+jJHtreu6wnTJPD1MBZRFAAAEEqiJAXFEV5updxLG4wp4zPOXTuU/SKdXTiuxKPF/i+VJkN18cL0zCRRxHhTYhgAACCCDglsAO3htmN7f6b3/7m5o3txfQcrgmsHbtWu2zzz7BZtvbjD9zrS++9qZpQaXDw0TTEUAgpQLEEQkaeMfiiDTFB6VOiNtdur23o4UlI4Q5JksaJunzMCflKbu/pLsltfISJXoEtu+ur/q6EkbynbMoU3//zEs73yuxvZyOAAIIIIAAAggggAACCCAgMe+ToLvAsXmfMPLBhIvbMzt6nhmmAsoigAACCFRFgLiiKszVuYiDccVR3sunckD3Szq5OlqRXoXnS/lfSMbzpUhvy+guTsJFdPZcGQEEEEAAgSQJPC6pba5DM2bMUL9+/ZLUv9T0ZebMmerf39aYbT6WSWrnOECaFlQ6PlQ0HwEEUipAHJGQgXcsjkhTfFCOCXG7S203iK6SRkqyBIj6jlcljZFk22p/UeItbgkTo72ED6vKdsuwJI4w9Vrb7QvK+Dw7cOSad6u3G8cHJbaX0xFAAAEEEEAAAQQQQAABBL4TYN4nIXeDY/M+YdRrvDFdks0PnBOmAsoigAACCFRNgLiiatSVvZCDccURkpb7VB6QdGJllWJRO8+Xvn02xvOlWNyO0TeChIvox4AWIIAAAgggkAQBe9OtLV7KHp07d9aiRfZyWA7XBLp06aLFixf7m22L2a50rR+B9qZpQaXjQ0XzEUAgpQLEEQkZeMfiiDTFB+WaEM/dqU0kHSOpm7fjxKHeB5Zk8ayk30t6RNL6Mt3ah0ial9nhooWkNZJsd4u/FFG3zYMeIOlcSZ28pJF1meRie0h3m6QnM8kk3xRRL6cggAACCCCAAAIIIIAAAgjULcC8T0LuDsfmfcKo22JJ/4MxEi7C6FEWAQQQqK4AcUV1vSt2NQfjChIuvr0b7IVcY0u4MXi+VAIep0YvQMJF9GNACxBAAAEEEEiCwI8l/cnfkU8++URNmliszOGKwPr167XjjjsGm2sL6P7sSh/qaGeaFlQ6PlQ0HwEEUipAHJGAgXcwjiA+SMB9RxcQQAABBBBAAAEEEEAAAQRiL8C8T+yHqOEGOjjv03CnvitBwkUYLcoigAAC0QoQV0TrX5arOxpXHC5phQ/gocx//6IsIFSCAALOCJBw4cxQ0VAEEEAAAQRiL7Ba0oG5Vt5yyy06++yzY99oGvidwK233qpzzqmxS/LLklomwIgFlQkYRLqAAAKJFyCOcHyIHYwjiA8cv+doPgIIIIAAAggggAACCCCAgDMCzPs4M1T5G+rgvE8Y8WDCxc2SzgtTAWURQAABBKoqQFxRVe7yX8zRuOInkl7waSzJ7Pjdsfw61IgAAnEWIOEizqND2xBAAAEEEHBLYIykEbkmt2/fXkuW2HcMDlcEOnTooKVLl/qba1sB2paArh8sqHR9BGk/AgikQYA4wvFRdjCOID5w/J6j+QgggAACCCCAAAIIIIAAAs4IMO/jzFDlb6iD8z5hxIMJF9MkDQpTAWURQAABBKoqQFxRVe7yX8zRuMISLp6XlFtv/Zik9pKCz5rKD0aNCCAQGwESLmIzFDQEAQQQQAAB5wUOkrTK34uXX35ZLVq0cL5jaejAmjVrdOCBmzcoyXX5YEkvJaD/LKhMwCDSBQQQSLwAcYTDQ+xoHEF84PA9R9MRQAABBBBAAAEEEEAAAQScEmDex6nhqtlYR+d9woh3kXS/74QpkgaHqYCyCCCAAAJVFSCuqCp3eS/mcFzxY0kvStrSEyHhory3BrUh4IQACRdODBONRAABBBBAwBmBxyW1zbX28ssv14QJE5xpfJobOmTIEF1zzTV+gmWS2iXEhAWVCRlIuoEAAokXII5wdIgdjSOIDxy932g2AggggAACCCCAAAIIIICAkwLM+zg5bJKj8z5htE+RdI/vBBIuwuhRFgEEEIhGgLgiGveSr+pwXBFMuLD1NMdJ+rpkFCpAAAFnBEi4cGaoaCgCCCCAAAJOCJwt6ZZcS5s2bar33ntPW2+9tRONT2sjv/rqK+266676+OOP/QTnSLo1ISYsqEzIQNINBBBIvABxhIND7HAcQXzg4P1GkxFAAAEEEEAAAQQQQAABBJwVYN7HwaFzeN4njHZXSQt9J/xO0uVhKqAsAggggEDVBYgrqk5e+gUdjytaSXpBUiNP4gkv4WJj6TLUgAACrgiQcOHKSNFOBBBAAAEE3BF4X9LOueZed911GjyYnXfjPHyTJ0/WxRdf7G/iB5J2iXObQ7aNBZUhwSiOAAIIRChAHBEhfjGXdjiOID4oZsA5BwEEEEAAAQQQQAABBBBAAIHiBZj3Kd4ukjMdnvcJ49VN0gLfCVdKGhamAsoigAACCEQiQFwRCXvxF3U8rjhY0ouScm+bfUrSzzIxw1fFi3AmAgi4JkDChWsjRnsRQAABBBCIv8CYzLZ5I3LN3HffffXXv/41/q1OcQt/9KMf6Y033vALjJU0MkEkLKhM0GDSFQQQSLwAcYRjQ+xwHEF84Ni9RnMRQAABBBBAAAEEEEAAAQScF2Dex7EhdHjeJ4z0aZLm+U4g4SKMHmURQACB6ASIK6KzL+rKjscVlnBhO1xs43X+WS/h4l9FYXASAgg4KUDChZPDRqMRQAABBBCItcBukt6RtDnOmDp1qi644IJYNzqtjZs2bZoGDRrk774tPtxD0j8SZMKCygQNJl1BAIHECxBHODTEjscRxAcO3Ws0FQEEEEAAAQQQQAABBBBAIBECzPs4NIyOz/uEkT5d0p2+E5L2UrIwFpRFAAEEXBIgrnBotBIQV7SU9Lyk7Tx2Ei4cuv9oKgLlEiDholyS1IMAAggggAACfoFJki7O/aBZs2Zau3atttiC0CNOt8mmTZvUvHlzvfnmm/5mXSfpkji1swxtYUFlGRCpAgEEEKiiAHFEFbGLvVQC4gjig2IHn/MQQAABBBBAAAEEEEAAAQQQKF6AeZ/i7ap2ZgLmfcJYBRMuhksaH6YCyiKAAAIIRCZAXBEZfeEXTkhccZC3w8W2Xs+f8na4+KpwCUoigIDrAqx6dH0EaT8CCCCAAALxFNhLkq3i3xxrjB07VsOH2xwlR1wExo0bpxEjRvibYwsPm0l6Ky5tLFM7WFBZJkiqQQABBKokQBxRJehSLpOAOIL4oJQbgHMRQAABBBBAAAEEEEAAAQQQKE6AeZ/i3Kp6VgLmfcJ49ZY023fCUElXhamAsggggAACkQkQV0RGX/iFExJXHCLpRUmNvJ4/Iek4SRsLl6AkAgi4LkDChesjSPsRQAABBBCIr8CVkn6da16jRo302muvZXdU4IhewHYc2W+//bRxY43vf1f7xyz6VpatBSyoLBslFSGAAAJVEyCOqBp1+AslJI4gPgg/9JyBAAIIIIAAAggggAACCCCAQDkEmPcph2KF6kjIvE8YnbMl3eI7gYSLMHqURQABBKIXIK6IfgzqbEGC4oofewkXW3qdXeYlXHwdY36ahgACZRYg4aLMoFSHAAIIIIAAApsFdpD0hqSdcz/p2bOn7rjjDohiINCrVy/NnTvX35IPMm/w2VfSZzFoXrmbwILKcotSHwIIIFB5AeKIyhsXfYWExBHEB0XfAZyIAAIIIIAAAggggAACCCCAQEkCzPuUxFfZkxMy7xMGiYSLMFqURQABBOInQFwRvzHZ3KIExRXBhIs/SDpeUvBZU4xHg6YhgECpAiRclCrI+QgggAACCCBQn8DATMLFNH+B+fPnq3v37qhFKLBgwQKdeuqpwRZcIGl6hM2q5KVZUFlJXepGAAEEKidAHFE526JrTlAcQXxQ9F3AiQgggAACCCCAAAIIIIAAAgiULMC8T8mE5a8gQfM+YXCCCRf/LWlCmAooiwACCCAQuQBxReRDULsBCYsr/lPSC5Jy660fk9SehIsY3ng0CYEKCpBwUUFcqkYAAQQQQACBrMDjktrmLJo1a6ZVq1apSZMm8EQgsH79eh188MF68803/Ve37Q7bRdCcal2SBZXVkuY6CCCAQPkFiCPKb1p0jQmLI4gPir4TOBEBBBBAAAEEEEAAAQQQQACBsggw71MWxvJUkrB5nzAowYSLiyVNDlMBZRFAAAEEYiFAXBGLYfi2EQmMK37iJVzklJdK6kjCRYxuOpqCQBUESLioAjKXQAABBBBAIOUCR2a+aDzrN+jbt69mzZqVcpZoun/mmWfq9ttvD178KEnPRdOiqlyVBZVVYeYiCCCAQEUEiCMqwlpcpQmLI4gPirsNOAsBBBBAAAEEEEAAAQQQQACBcgkw71MuyTLUk7B5nzAi/STN8J1wkaTrw1RAWQQQQACBWAgQV8RiGL5tRALjisMkPe8jfiSzxuaEGJHTFAQQqIIACRdVQOYSCCCAAAIIIKAxkkb4HWbMmKF+/WwOk6NaAjNnzlT//v2DlxsraWS12hDRdVhQGRE8l0UAAQTKJEAcUSbIUqpJYBxBfFDKDcG5CCCAAAIIIIAAAggggAACCJRHgHmf8jiWVEsC533CeFwgaarvBBIuwuhRFgEEEIiXAHFFDMYjoXHFEZKW+3gfzvz3z2PATRMQQKCKAiRcVBGbSyGAAAIIIJBygacktfEbLF++XEccYd9LOCotsGLFCrVu3Tp4macl/bTS145B/SyojMEg0AQEEECgRAHiiBIBSzk9oXEE8UEpNwXnIoAAAggggAACCCCAAAIIIFA+AeZ9ymcZuqaEzvuEcQgmXNiby2aGqYCyCCCAAAKxEiCuiHA4EhxXBBMuHpB0YoTUXBoBBCIQIOEiAnQuiQACCCCAQEoFfizpfyVtjj9atmypZ555Rk2aNEkpSXW6vX79eh199NFavXq1/4K2yPA/Jf25Oq2I9CosqIyUn4sjgAACZREgjigLY/hKEhxHEB+Evx04AwEEEEAAAQQQQAABBBBAAIFKCDDvUwnVAupM8LxPAb3fXGSQpOu9/7L5onMk3RamAsoigAACCMRKgLgiouFIeFxxlKRnfLT3Szo5ImouiwACEQmQcBERPJdFAAEEEEAgpQL9JM3w971z585atGhRSjmq0+0uXbpo8eLFwYul6Q09LKiszq3GVRBAAIFKCxBHVFo4T/0JjiOIDyK4n7gkAggggAACCCCAAAIIIIAAAnUIMO8Twa2R4HmfMJq/kjTRO4GEizBylEUAAQTiK0BcEcHYJDyuaCPJdk/JHfdJOiUCZi6JAAIRCpBwESE+l0YAAQQQQCClAvaWGHtbzOZjwIABuuGGG1LKUdlun3/++brxxhuDF5kq6cLKXjlWtbOgMlbDQWMQQACBkgSII0riC3dywuMI4oNwtwOlEUAAAQQQQAABBBBAAAEEEKi0APM+lRb21Z/weZ8wkpdJusY7weaL+kqaE6YCyiKAAAIIxFKAuKKKw5KCuOIYSU/4SO+R1K2KxFwKAQRiIEDCRQwGgSYggAACCCCQQoGHJXX093vo0KEaP358Cikq1+Vhw4bpyiuvDF7gEUknVO6qsayZBZWxHBYahQACCBQtQBxRNF3hJ6YgjiA+KPx2oCQCCCCAAAIIIIAAAggggAAC1RJg3qcK0imY9wmjGEy46CFpfpgKKIsAAgggEFsB4ooqDE1K4opgwoXFCqdVgZdLIIBAjARIuIjRYNAUBBBAAAEEUiTwQ0nLMhOWB/r7PHbsWA0fPjxFDJXr6rhx4zRixIjgBV6W1Dazw8j/Ve7KsayZBZWxHBYahQACCBQtQBxRNF1hJ6YkjiA+KOx2oBQCCCCAAAIIIIAAAggggAAC1RRg3qfC2imZ9wmj+GtJubeX2XyRLZ5cEKYCyiKAAAIIxFaAuKLCQ5OiuKJdZq3NH32cJFxU+N6iegTiKEDCRRxHhTYhgAACCCCQDoGDJD0maRd/d0m6KH3w6/hS+76k4zLbGr5U+hWcq4EFlc4NGQ1GAAEEGhQgjmiQqLgCKYojiA+Ku0U4CwEEEEAAAQQQQAABBBBAAIFKCzDvUyHhFM37hBG0t5eN8U4g4SKMHGURQAABNwSIKyo0TimLK4IJF3dK6lkhWqpFAIGYCpBwEdOBoVkIIIAAAgikRMC23XtE0nb+/g4dOlTjx49PCUF5u1nHdo0bJHXMJFw8Wd6rOVMbCyqdGSoaigACCIQSII4IxdVw4ZTFEcQHDd8SlEAAAQQQQAABBBBAAAEEEEAgKgHmfcosn7J5nzB6JFyE0aIsAggg4KYAcUWZxy2FcYW93PRRH+MdknqXmZXqEEAg5gIkXMR8gGgeAggggAACKRBoL+lBSVv7+zpgwADdcMMNKeh++bp4/vnn68YbbwxW+JWkTpKWlu9KztXEgkrnhowGI4AAAgULEEcUTFV/wRTGEcQHZbp3qAYBBBBAAAEEEEAAAQQQQACBCgkw71Mm2BTO+4SRCyZcdJN0b5gKKIsAAggg4IQAcUWZhimlcYW94PRhH+EcSX3KREo1CCDgiAAJF44MFM1EAAEEEEAg4QL25XZRcKeLzp07a86cOWrSpEnCu19a99avX6/evXtr8eLFwYpsZ4suKU+2MBMWVJZ2i3E2AgggEHcB4ogSRijFcQTxQQn3DacigAACCCCAAAIIIIAAAgggUCUB5n1KgE7xvE8YtWDCxYnei+LC1EFZBBBAAAE3BIgrShinlMcVwYSL2ySdXQInpyKAgIMCJFw4OGg0GQEEEEAAgYQK2DaOCyXt4u9fy5Ytdeutt+qII45IaLdL69aKFSt09tlna/Xq1cGK3pdkb+F5srQrJOJsFlQmYhjpBAIIIFCvAHFEETdIyuMI4oMi7hlOQQABBBBAAAEEEEAAAQQQQCACAeZ9ikBP+bxPGLHRkkZ6J9h80S8l/T5MBZRFAAEEEHBKgLiiiOEirpAlZPrfgHqTpH5FUHIKAgg4LEDChcODR9MRQAABBBBIoMBBku6WdGCwbzNmzFC/fnxf8bvMnDlT/fv3z3cbvCzptEzCxUsJvEeK6RILKotR4xwEEEDAPQHiiBBjRhzBDlghbheKIoAAAggggAACCCCAAAIIIBC1APM+IUaAeZ8QWNKVkn7tnWHPkzpJeihUDRRGAAEEEHBNgLgixIgRV2SxTpF0j49tpqS8i3VC0FIUAQQcEyDhwrEBo7kIIIAAAgikQOCHku6QZFvy1Tj69u2rKVOmqEmTJilgqLuLtlXjRRddpNtvvz1foUck9ZL0f6lGqtl5Ei64GRBAAIH0CBBHNDDWxBGbgYgP0vN3gZ4igAACCCCAAAIIIIAAAggkQ4B5H+Z9KnEn+xMuvpHUXtIfKnEh6kQAAQQQiJUAcQVxRZgb8lTv5bG5c26UdH6YCiiLAALuC5Bw4f4Y0gMEEEAAAQSSKnB9JmlgULBzzZo10+9+9zt17949qf2ut18LFizQZZddpjfffDNfuamSLkwlTP2dZkElNwUCCCCQPgHiiDxjThxRA4X4IH1/F+gxAggggAACCCCAAAIIIIBAMgSY92Hep5x38tWS/tur0BIufiZpWTkvQF0IIIAAArEWIK4grijkBj1N0jxfQdbmFKJGGQQSJkDCRcIGlO4ggAACCCCQMIF+kiwzvFbM0rNnT40bN07NmzdPWJfzd2ft2rUaPny45s6dm6+ALRgcIMm2LeSoLcCCSu4KBBBAIJ0CxBHeuBNH5P0FID5I598Feo0AAggggAACCCCAAAIIIJAMAeZ9mPcp1508UdKvvMpIuCiXKvUggAACbgkQVxBXNHTH9pY021eIhIuGxPgcgQQKkHCRwEGlSwgggAACCCRM4MeS7MtKm2C/GjVqpFGjRmnYsGHaYotkhjWbNm3S+PHjNXr0aG3cuDHf0D7t7QTy54SNezm7w4LKcmpSFwIIIOCWAHEEcURddyzxgVu/y7QWAQQQQAABBBBAAAEEEEAAgaAA8z7M+5Tjt2KSpIu9iizh4hhJz5SjYupAAAEEEHBKgLiCuKK+G7aPpNt9BSb74genbnQaiwACxQskc2Vi8R6ciQACCCCAAALxFRgjaUS+5jVr1kxDhgzRBRdcEN/WF9GyadOmacKECXrzzTfrOnuspJFFVJ22U1hQmbYRp78IIIBAbQHiiNomaY8jiA/4S4EAAggggAACCCCAAAIIIIBAMgSY92Hep5Q72Z9w8bWkoyQ9X0qFnIsAAggg4LQAcQVxRb4b+CxJt/o+sPght0OW0zc8jUcAgcIFSLgo3IqSCCCAAAIIIBC9wJGSrpbUNl9T9t13X1100UUaOHCgtt566+hbW0QLvvrqK02fPl1TpkzRG2+8UVcNyyRdIem5Ii6RxlNYUJnGUafPCCCAQG0B4ohvTYgjvnUgPuCvBAIIIIAAAggggAACCCCAAALJEWDeh3mfYu/mqZJyb3Qj4aJYRc5DAAEEkiVAXEFcEbyjz5M00/fDayVdmqzbnt4ggEBDAiRcNCTE5wgggAACCCAQR4GBmUb9RtLO+RrXtGlTnXvuuTrrrLPUokWLOLa/VpvWrFmj2267TTfffLM+/vjjutr8gdfv6U50Kj6NZEFlfMaCliCAAAJxECCOiMMoRN8G4oPox4AWIIAAAggggAACCCCAAAIIIFBuAeZ9yi2a/PpukDTA6yYJF8kfb3qIAAIIhBEgrgijleyywYSL33ovSU12r+kdAgjUECDhghsCAQQQQAABBFwV2EHSMEn/LanOmKZ9+/bq0aOHunXrpiZNmsSqr+vXr9fChQs1b948LV26tL622YJA29njSkmfxaoTbjSGBZVujBOtRAABBKopQBxRTe14Xov4IJ7jQqsQQAABBBBAAAEEEEAAAQQQKFWAeZ9SBdN1PgkX6RpveosAAgiEFSCuCCuWzPKDJF3v69o4SSOS2VV6hQACdQmQcMG9gQACCCCAAAKuC+zlbdU3uL7EC+tk586d1alTJ3Xo0EHNmzePpN9r167VkiVL9OCDD2rx4sUNtcEWAk6WNFHSWw0V5vM6BVhQyc2BAAIIIFCXAHFEeu8N4oP0jj09RwABBBBAAAEEEEAAAQQQSIcA8z7pGOdSexlMuDhc0p9KrZTzEUAAAQQSJ0BckbghDdWhX3nrdnInjZU0MlQNFEYAAecFSLhwfgjpAAIIIIAAAgh4ArtJsi0dbdvfnXeWFyIAACAASURBVBtSadmypY455hgdffTROvzww3XAAQc0dEpRn7/yyit6/vnn9cwzz+jJJ5/U6tWrC6nnA0k3Spqe6c8/CjmBMvUKsKCSGwQBBBBAoCEB4oiGhJL3OfFB8saUHiGAAAIIIIAAAggggAACCCCQT4B5H+6L+gSCCRetJBX0MA9WBBBAAIFUChBXpHLYdbmkCb6u/ybzQtjR6aSg1wikV4CEi/SOPT1HAAEEEEAgyQJnS+ojqW2hndxhhx100EEHZRMvfvSjH2nvvffWHnvsoV122UU77bSTGjdurO22206NGjXKVrlx40Zt2LBBn376qT766CO9//77euedd7Ru3Tr99a9/lSVavPTSS/rss88KbYKVWyZptqRbw5xE2QYFWFDZIBEFEEAAAQR8AsQR6bgdiA/SMc70EgEEEEAAAQQQQAABBBBAAAG/APM+3A9BgVsk2X1hx9eSSLjgHkEAAQQQKFSAuKJQKffLDZH0W183hksa73636AECCIQRIOEijBZlEUAAAQQQQMA1gYMknSqpq6QDY9r4lyXdk2nffEkvxbSNrjeLBZWujyDtRwABBKIRII6Ixr1aVyU+qJY010EAAQQQQAABBBBAAAEEEEAgfgLM+8RvTKJq0SxJfb2LW8LFwZLWRNUYrosAAggg4KQAcYWTwxaq0ZZgMdZ3BgkXofgojEAyBEi4SMY40gsEEEAAAQQQaFjgx5J+IalDmJ0vGq62qBK2k8USSb+X9OeiauCkMAIsqAyjRVkEEEAAgXwCxBHJuy+ID5I3pvQIAQQQQAABBBBAAAEEEEAAgWIEmPcpRi055/gTLjZKaiHp9eR0j54ggAACCFRZgLiiyuBVutwISWN817oisONFlZrBZRBAIEoBEi6i1OfaCCCAAAIIIBCVwA6SjskkPRwt6XBJ/ylp5wo15gNJ/yvp+UyyxzOSnpT0WYWuRbX5BVhQyZ2BAAIIIFBOAeKIcmpGVxfxQXT2XBkBBBBAAAEEEEAAAQQQQACBuAow7xPXkalcu+ZkEix6edVbwsX+kt6o3OWoGQEEEEAgRQLEFckZ7NGSRvq6M0TSNcnpHj1BAIFCBEi4KESJMggggAACCCCQBoG9vLfW7CdpH0n/Lmk3LxGjqST7Mvw9SY18k67/8pInPpZkiRX/kPT3zNbDf5P0mrfl8FtpwIt5H1lQGfMBonkIIIBAAgSII9wbROID98aMFiOAAAIIIIAAAggggAACCCAQhQDzPlGoV++ad0s61ffsj4SL6tlzJQQQQCCNAsQVbo76eElDfU2/TNJEN7tCqxFAoFgBEi6KleM8BBBAAAEEEEAAAVcEWFDpykjRTgQQQAABBKonQHxQPWuuhAACCCCAAAIIIIAAAggggAACCMRVIJhwsa/3crW4tpd2IYAAAggggED1BYIJF4MlTal+M7giAghEKUDCRZT6XBsBBBBAAAEEEECgGgIsqKyGMtdAAAEEEEDALQHiA7fGi9YigAACCCCAAAIIIIAAAggggAAClRCYL6m7V/FXkppLeqcSF6JOBBBAAAEEEHBW4HeSLvW1fqCkG5ztDQ1HAIGiBEi4KIqNkxBAAAEEEEAAAQQcEmBBpUODRVMRQAABBBCokgDxQZWguQwCCCCAAAIIIIAAAggggAACCCAQY4H7JJ3ktY+EixgPFE1DAAEEEEAgQgHbzeJC3/XPl3RjhO3h0gggEIEACRcRoHNJBBBAAAEEEEAAgaoKsKCyqtxcDAEEEEAAAScEiA+cGCYaiQACCCCAAAIIIIAAAggggAACCFRMwNZM3S+ps3cFEi4qRk3FCCCAAAIIOC0wTZLtapE7+kua6XSPaDwCCIQWIOEiNBknIIAAAggggAACCDgmwIJKxwaM5iKAAAIIIFAFAeKDKiBzCQQQQAABBBBAAAEEEEAAAQQQQCDGAiRcxHhwaBoCCCCAAAIxEpguyXa1yB3nSLo1Ru2jKQggUAUBEi6qgMwlEEAAAQQQQAABBCIVYEFlpPxcHAEEEEAAgVgKEB/EclhoFAIIIIAAAggggAACCCCAAAIIIFA1gXwJF3tl3mD9ftVawIUQQAABBBBAwAWBmyVZkkXuIOHChVGjjQiUWYCEizKDUh0CCCCAAAIIIIBA7ARYUBm7IaFBCCCAAAIIRC5AfBD5ENAABBBAAAEEEEAAAQQQQAABBBBAIFIBWzO1SNKJXiu+lLSHpA8jbRUXRwABBBBAAIG4CQQTLvpImhO3RtIeBBCorAAJF5X1pXYEEEAAAQQQQACB6AVYUBn9GNACBBBAAAEE4iZAfBC3EaE9CCCAAAIIIIAAAggggAACCCCAQHUFtpL0gKQTvMuScFFdf66GAAIIIICAKwK3S7Iki9zRW9IdrjSediKAQHkESLgojyO1IIAAAggggAACCMRXgAWV8R0bWoYAAggggEBUAsQHUclzXQQQQAABBBBAAAEEEEAAAQQQQCAeAo0k/V5Se685lnCxm6SP49E8WoEAAggggAACMRGw5IqevrbY/39nTNpGMxBAoEoCJFxUCZrLIIAAAggggAACCEQmwILKyOi5MAIIIIAAArEVID6I7dDQMAQQQAABBBBAAAEEEEAAAQQQQKAqAsGEiy8k7Szp06pcnYsggAACCCCAgCsCcyWd4WvsaZLmu9J42okAAuURIOGiPI7UggACCCCAAAIIIBBfARZUxndsaBkCCCCAAAJRCRAfRCXPdRFAAAEEEEAAAQQQQAABBBBAAIF4CGwj6SFJP/OaYwkXP5T0WTyaRysQQAABBBBAICYCCyR187WFhIuYDAzNQKCaAiRcVFObayGAAAIIIIAAAghEIcCCyijUuSYCCCCAAALxFiA+iPf40DoEEEAAAQQQQAABBBBAAAEEEECg0gLfl/SwpGO8C5FwUWlx6kcAAQQQQMBNgUWSOvua3lXSvW52hVYjgECxAiRcFCvHeQgggAACCCCAAAKuCLCg0pWRop0IIIAAAghUT4D4oHrWXAkBBBBAAAEEEEAAAQQQQAABBBCIo0Aw4eKfknaR9HkcG0ubEEAAAQQQQCAygf+R9Evf1S35wn7GgQACKRIg4SJFg01XEUAAAQQQQACBlAqwoDKlA0+3EUAAAQQQqEeA+IDbAwEEEEAAAQQQQAABBBBAAAEEEEi3wPbeDhc/9Rg+k7QbCRfpvinoPQIIIIAAAgGBrSXdL+kX3s/t+ZIlX/weKQQQSJcACRfpGm96iwACCCCAAAIIpFGABZVpHHX6jAACCCCAQP0CxAfcIQgggAACCCCAAAIIIIAAAggggEC6Bf7NS7ho7TGQcJHu+4HeI4AAAgggkE+glaRrJLX3PiThgvsEgZQKkHCR0oGn2wgggAACCCCAQIoEWFCZosGmqwgggAACCBQoQHxQIBTFEEAAAQQQQAABBBBAAAEEEEAAgYQKNPUSLo7w+kfCRUIHmm4hgAACCCBQgkAw4eIbSSdIWlpCnZyKAAIOCpBw4eCg0WQEEEAAgf/H3p3A3zHd/x9//yRC+NkTrfjX8qsU9aNBEGKNbJbYSmxB7anYtQhiiSVBYw9iLxVEYoslSEjQlKJNLKX/aEurlCg/VH/kj/6/n+n3XvOd79x7Z+6duXfOzGseD4/fr8nMOWeen8ucOWc+5yCAAAIIxBLgg8pYXJyMAAIIIIBAIQToHxQizNwkAggggAACCCCAAAIIIIAAAgggUFGAhAt+HAgggAACCCBQS2AjSdMkrdF+4lftCRcza13I3yOAQL4ESLjIVzy5GwQQQAABBBBAAIHOAnxQya8CAQQQQAABBIIC9A/4TSCAAAIIIIAAAggggAACCCCAAALFFggmXHwsqZekfxabhbtHAAEEEEAAAZ9A3/bdLJZv/7MvJQ2R9ARKCCBQLAESLooVb+4WAQQQQAABBBAoogAfVBYx6twzAggggAAC1QXoH/ALQQABBBBAAAEEEEAAAQQQQAABBIotsJKkGZLsQ0o7PpT0fyT9b7FZuHsEEEAAAQQQ8Als0p5wsVz7ny2SNFjSHJQQQKBYAiRcFCve3C0CCCCAAAIIIFBEAT6oLGLUuWcEEEAAAQSqC9A/4BeCAAIIIIAAAggggAACCCCAAAIIFFvg25IekdSnnYGEi2L/Hrh7BBBAAAEEwgQ2lzRT0lLtf0nCBb8TBAoqQMJFQQPPbSOAAAIIIIAAAgUS4IPKAgWbW0UAAQQQQCCiAP2DiFCchgACCCCAAAIIIIAAAggggAACCORUoFd7wsUG7fe3UNLq7HCR02hzWwgggAACCNQnsFX7DhdLtF9uO2ENavvnl/UVx1UIIOCqAAkXrkaOdiOAAAIIIIAAAghEFeCDyqhSnIcAAggggEBxBOgfFCfW3CkCCCCAAAIIIIAAAggggAACCCAQJhBMuHhX0n9J+hwuBBBAAAEEEECgXWAbSY9J6tb+vz+VNFDSrxFCAIFiCZBwUax4c7cIIIAAAggggEARBfigsohR554RQAABBBCoLkD/gF8IAggggAACCCCAAAIIIIAAAgggUGyBNSQ9KGm9doZ3JH2XhIti/yi4ewQQQAABBAIC20l6VNLi7X/+P+07XLyAFAIIFEuAhItixZu7RQABBBBAAAEEiijAB5VFjDr3jAACCCCAQHUB+gf8QhBAAAEEEEAAAQQQQAABBBBAAIFiC/SWNF3S2u0Mf5W0FgkXxf5RcPcIIIAAAggEBGw3ixmSurT/+QeShkp6ESkEECiWAAkXxYo3d4sAAggggAACCBRRgA8qixh17hkBBBBAAIHqAvQP+IUggAACCCCAAAIIIIAAAggggAACxRYIJly8KWkdSV8Um4W7RwABBBBAAAGfQDDh4ilJx0qajxICCBRLgISLYsWbu0UAAQQQQAABBIoowAeVRYw694wAAggggEB1AfoH/EIQQAABBBBAAAEEEEAAAQQQQACBYgtYcsUDkizxwo4/Svo+CRfF/lFw9wgggAACCAQEbDeLhyWVvrV+XNJPSbjgd4JA8QRIuChezLljBBBAAAEEEECgaAJ8UFm0iHO/CCCAAAII1Bagf1DbiDMQQAABBBBAAAEEEEAAAQQQQACBPAv0kTRN0n+13yQJF3mONveGAAIIIIBAfQI7SnrQl3AxQ9K+kv6nvuK4CgEEXBUg4cLVyNFuBBBAAAEEEEAAgagCfFAZVYrzEEAAAQQQKI4A/YPixJo7RQABBBBAAAEEEEAAAQQQQAABBMIEBki6QdKa7X9JwgW/EwQQQAABBBAICuwsabrvDy35YhhMCCBQPAESLooXc+4YAQQQQAABBBAomgAfVBYt4twvAggggAACtQXoH9Q24gwEEEAAAQQQQAABBBBAAAEEEEAgzwLDJY33JVz8QdJ6kr7I801zbwgggAACCCAQS2A3Sff6riDhIhYfJyOQHwESLvITS+4EAQQQQAABBBBAIFyADyr5ZSCAAAIIIIBAUID+Ab8JBBBAAAEEEEAAAQQQQAABBBBAoNgCwYSL19s+qPyBpEXFZuHuEUAAAQQQQMAnEEy4uEfSDxFCAIHiCZBwUbyYc8cIIIAAAggggEDRBPigsmgR534RQAABBBCoLUD/oLYRZyCAAAIIIIAAAggggAACCCCAAAJ5FthX0jWSlmu/yVclbUTCRZ5Dzr0hgAACCCAQW2DPth2w7vZddack60NwIIBAwQRIuChYwLldBBBAAAEEEECggAJ8UFnAoHPLCCCAAAII1BCgf8BPBAEEEEAAAQQQQAABBBBAAAEEECi2wMGSbvIRkHBR7N8Dd48AAggggECYwD6S7vD9xe2SRkCFAALFEyDhongx544RQAABBBBAAIGiCfBBZdEizv0igAACCCBQW4D+QW0jzkAAAQQQQAABBBBAAAEEEEAAAQTyLHCopBt8NzhP0qaS/l+eb5p7QwABBBBAAIFYApZccZvvil9IOiBWCZyMAAK5ECDhIhdh5CYQQAABBBBAAAEEqgjwQSU/DwQQQAABBBAICtA/4DeBAAIIIIAAAggggAACCCCAAAIIFFsgmHDxa0lbknBR7B8Fd48AAggggEBAIJhwYbtjWR+CAwEECiZAwkXBAs7tIoAAAggggAACBRTgg8oCBp1bRgABBBBAoIYA/QN+IggggAACCCCAAAIIIIAAAggggECxBY6SNNFHQMJFsX8P3D0CCCCAAAJhAgdLsiSL0nGjpMOgQgCB4gmQcFG8mHPHCCCAAAIIIIBA0QT4oLJoEed+EUAAAQQQqC1A/6C2EWcggAACCCCAAAIIIIAAAggggAACeRY4XtKlvht8VtJWkr7M801zbwgggAACCCAQS+AQSZZkUTomSRoZqwRORgCBXAiQcJGLMHITCCCAAAIIIIAAAlUE+KCSnwcCCCCAAAIIBAXoH/CbQAABBBBAAAEEEEAAAQQQQAABBIotEEy4eErS9iRcFPtHwd0jgAACCCAQELDdLK73/dnVkkahhAACxRMg4aJ4MeeOEUAAAQQQQACBognwQWXRIs79IoAAAgggUFuA/kFtI85AAAEEEEAAAQQQQAABBBBAAAEE8ipg30udJOli3w3OljSIhIu8hpz7QgABBBBAoC4B283iGt+VEyUdXVdJXIQAAk4LkHDhdPhoPAIIIIAAAggggEAEAT6ojIDEKQgggAACCBRMgP5BwQLO7SKAAAIIIIAAAggggAACCCCAAAI+Afte6nRJ5/r+jIQLfiIIIIAAAgggEBQIJlxcKulEmBBAoHgCJFwUL+bcMQIIIIAAAgggUDQBPqgsWsS5XwQQQAABBGoL0D+obcQZCCCAAAIIIIAAAggggAACCCCAQF4F7HupMySN9d0gCRd5jTb3hQACCCCAQP0CtpvFlb7LL5R0av3FcSUCCLgqQMKFq5Gj3QgggAACCCCAAAJRBfigMqoU5yGAAAIIIFAcAfoHxYk1d4oAAggggAACCCCAAAIIIIAAAggEBcISLp6QNKQtEeNLuBBAAAEEEEAgNwJLS/qsgbs5QdIlvusvaN8lq4EiuRQBBFwUIOHCxajRZgQQQAABBBBAAIE4AnxQGUeLcxFAAAEEEMi+wPcl7dM+wP0/dTY3qf7B8pJOknSHpN/V2RYuQwABBBBAAAEEEEAAAQQQQAABBBBorkBYwsUjkoZJ+qq5TaE2BBBAAAEEEEhRwOZwVpV0nqQP66jnp5Iu8l1n5Yypoxy7pLuk/SXdUOf1XIYAAi0UIOGihfhUjQACCCCAAAIIINAUgaQ+qGxKY6kEAQQQQAABBCIJPCppM0mXtSdefBLpqm9OarR/YIkWtqrR8W0rH/5K0tCY9XM6AggggAACCCCAAAIIIIAAAggggEDrBOx7qbMlnelrwoOSdiPhonVBoWYEEEAAAQRSEPhPSe+2l3uppJ9JijOnFEy4sL7DuTHbuUxbssex7fNK49vbELMITkcAgVYLkHDR6ghQPwIIIIAAAggggEDaAo1+UJl2+ygfAQQQQAABBOIL9GtPdLArbZcLGyS35Iuog+T19g+WbR8Qt2SL5dqbvXlbwsWz8W+BKxBAAAEEEEAAAQQQQAABBBBAAAEEWiRg30uNk3SKr34SLloUDKpFAAEEEEAgZYHzJZ3WXsdH7TtWXN7WD/jfCPXadXZ96YiTcGGLd50o6Zi2OSz7/9+TtIakzyPUyykIIJAxARIuMhYQmoMAAggggAACCCCQuEC9H1Qm3hAKRAABBBBAAIFEBWyXi8G+Em2Q/BJJV0RIvIjbP7BEC1t9yLaetkHx0mFtYHeLRMNKYQgggAACCCCAAAIIIIAAAggggEDqAou1J1yc7KvpHkl7te168XXqtVMBAggggAACCDRToKektyR191W6UNJYSVfVaMjpks7znTNaku1SUe1YuX0+6ei25I6lfCceJemaZt44dSGAQHICJFwkZ0lJCCCAAAIIIIAAAtkUiPtBZTbvglYhgAACCCCAQFDAdpaYG8LycfvqRJZ48Y8KbFH7B7bVtK0+ZP+UdrTwF8nuFvwuEUAAAQQQQAABBBBAAAEEEEAAAfcELOHiwraxo5/4mn6npP1JuHAvmLQYAQQQQACBCAK2U/rxIef9ue3PzpZ0c4UybEeLc3x/Z8maF1c4d5X2nTQs0SJ4WD2rR2gnpyCAQEYFSLjIaGBoFgIIIIAAAggggEBiAlE/qEysQgpCAAEEEEAAgaYJzJS0fYXa/i5pgqQrQxIvavUPLNGitKPFihXKf0zSkKbdKRUhgAACCCCAAAIIIIAAAggggAACCCQlYAkXl0k6xlcgCRdJ6VIOAggggAAC2RPo1b7LRdcKTfu/bUmXllwxRZJ/Dsl2wRjju+ankn4WKOP/SLKdMA5u20FriQrl29/dkj0WWoQAAlEFSLiIKsV5CCCAAAIIIIAAAq4K1Pqg0tX7ot0IIIAAAgggIG0h6Zc1ICzx4qL2baH/2X5upf5BKdHCdrRYqUa57G7BLxABBBBAAAEEEEAAAQQQQAABBBBwU8ASLq6S9GNf82+XdCA7XLgZUFqNAAIIIIBABIEbJB1a47yX2xMs7m8/L5hwcZwk22HdjjXbz7VkimrHa22JHN+P0D5OQQCBDAuQcJHh4NA0BBBAAAEEEEAAgUQESLhIhJFCEEAAAQQQyKzALEkDIrRuYfs2zxMlfRY4f+n2FQ1/0jbZ3iNCWexuEQGJUxBAAAEEEEAAAQQQQAABBBBAAIEUBWw8JzjGE7W6sISLmyQdTsJFVELOQwABBBBAwDmB3pJel2T9gFrHC5JOkLSjpNG+ky1Z88n23TD2ltSlVkGShku6O8J5nIIAAhkWIOEiw8GhaQgggAACCCCAAAJelv8+ki6R9D91eiSVcLG8pJMk3dH2Qvy7OtvCZQgggAACCCCQvEB/Sc/EKNYSL3oGzv8gYqJF6TJ2t4gBzqkIIIAAAggggAACCCCAAAIIIIBACgIXt83bfCrpZ5JKu5pGrcY+jpwUWOXaVr0+QlJwXilKmSu2f5D5iygncw4CCCCAAAIItEzAvvewb1CiHm9JWt138ouSNo56saR5kjaMcT6nIoBARgVIuMhoYGgWAggggAACCCCAQFngUUmbSbqsPfHik5g2jSZcWKKFrVxwvKRfSRoas35ORwABBBBAAIH0BWZK2j79arwarG9Cf6BJ2FSDAAIIIIAAAggggAACCCCAAAIIVBCwjx//2LZr6d8ljZN0ddsK1F9E1LKEi1skjfCdX0/ChS3qcYqkkZIOkHRvxPo5DQEEEEAAAQRaI7CBpPlNrHonSQ83sT6qQgCBlARIuEgJlmIRQAABBBBAAAEEEhPo157oYAXaLheXtidfRE28qDfhYtn2RAtLtliu/W5YzTqxsFIQAggggAACiQr4+wuJFhxSGP2BtIUpHwEEEEAAAQQQQAABBBBAAAEEEIgmMFnSvu2n/lXSuZJulPRljcsbTbhYpS25Y7SkwyUt2f7hZp9oTeYsBBBAAAEEEGixwHRJOzehDc+3JVts2oR6qAIBBJogQMJFE5CpAgEEEEAAAQQQQKBhAVtJerCvlI/ad7u4QlKtxIu4CReWaHFs2zbUJ7UldtjuFqWD1awbDiMFIIAAAgggkKrAE5K2S7UG6bG2RNAhKddB8QgggAACCCCAAAIIIIAAAggggAAC0QS+L+nVwKlvSjpT0m1VighLuJgk6ceSgvNK/mLWkHSqpCMDZe/Ytlv7I9GazFkIIIAAAggg0GKBZi3itW3bvNWcFt8r1SOAQEICJFwkBEkxCCCAAAIIIIAAAqkK2ErSc0Nq+FjSRZIs8eIfFVoQNeHiP9uSN05s/6e0o4W/SFazTjXEFI4AAggggEDDAjZw/WTDpVQvgP5AysAUjwACCCCAAAIIIIAAAggggAACCMQUuKdth4ndQ655rW2nizMk2d8Hj7CEC5trOr5CwsVaksZIOjCkLJu/6h+zzZyOAAIIIIAAAq0VmN02p7RNik2YJWlgiuVTNAIINFmAhIsmg1MdAggggAACCCCAQN0CMyVtX+Hqv0uaIOnKkMSLWgkXlmhR2tFixQrls5p13WHjQgQQQAABBJoq8JSkrVKqkd2uUoKlWAQQQAABBBBAAAEEEEAAAQQQQKABgY0kvVjlevs7S7yY4TvHEi5ul7S3788ua1+Uyz+vtHb7bhl2nl0TdtjHmjYmxYEAAggggAAC7ghYMsTjKTZ3E0kvpFg+RSOAQJMFSLhoMjjVIYAAAggggAACCNQtsIWkX9a42hIvbMeLqyT9s/3cSgkXpUQL29VipRrlspp13WHjQgQQQAABBJoqsJ2kJ1Kqkf5ASrAUiwACCCCAAAIIIIAAAggggAACCDQoYMkUQ2qUYXNMp7UnR3SVdLek3XzX+BMu1m9PtNizRpmsXt1g4LgcAQQQQACBFgpYQsTGKdQ/XdIuKZRLkQgg0EIBEi5aiE/VCCCAAAIIIIAAArEFbOB6QISrFkq6WNJESZ8Fzl9a0jFtO2H8pC0xo0eEstjdIgISpyCAAAIIIJAhgV+1rVjYL+H22E5bgxIuk+IQQAABBBBAAAEEEEAAAQQQQAABBJIRsB1Po+4yYfM+p7f/40+4GN+ehHF2244ZwyI2azNJv454LqchgAACCCCAQLYEdpd0TwpNWlfS6ymUS5EIINBCARIuWohP1QgggAACCCCAAAKxBfpLeibGVZZ40TNw/gcREy1Kl7GadQxwTkUAAQQQQCADApacaUmaSR70B5LUpCwEEEAAAQQQQAABBBBAAAEEEEAgeYGnJW0Zo9h3JPXynf+GpLViXP+QpJ1jnM+pCCCAAAIIIJAtAft++veSeifYrDvbytw3wfIoCgEEMiJAwkVGAkEzEEAAAQQQQAABBCIL2ArT20c+u7ETH5U0tLEiuBoBBBBAAAEEWiCQ5C4X7G7RggBSJQIIIIAAAggggAACCCCAAAIIIBBTwHYntd0rmnVsE07RWQAAIABJREFUKGlesyqjHgQQQAABBBBIReAASbcmVPLX7ckbf0yoPIpBAIEMCZBwkaFg0BQEEEAAAQQQQACBSAL9JNlHlM04WM26GcrUgQACCCCAQPICAyU9nlCx9AcSgqQYBBBAAAEEEEAAAQQQQAABBBBAIGWBFyVtlHIdVvw0SXs2oR6qQAABBBBAAIF0BbpKsl2uVk+gmpskHZpAORSBAAIZFCDhIoNBoUkIIIAAAggggAACNQWekLRdzbMaO8FWQRrSWBFcjQACCCCAAAItFEhil4tZkix5gwMBBBBAAAEEEEAAAQQQQAABBBBAIPsCu0q6rwnNXE/S75pQD1UggAACCCCAQPoCIyVd02A1/69tp4z/kvR2g+VwOQIIZFSAhIuMBoZmIYAAAggggAACCFQV2FbSkykbsZp1ysAUjwACCCCAQMoCgyRZAmUjB/2BRvS4FgEEEEAAAQQQQAABBBBAAAEEEGiugH0H9bIkS4hI65gsaf+0CqdcBBBAAAEEEGi6QLf2RImeDdR8laRjGrieSxFAIOMCJFxkPEA0DwEEEEAAAQQQQKCiwFOStkrJ51FJQ1Mqm2IRQAABBBBAoHkCjexywe4WzYsTNSGAAAIIIIAAAggggAACCCCAAAJJCewryZIi0jp6S3ojrcIpFwEEEEAAAQRaIvATSRfXWfPnktaQ9F6d13MZAgg4IEDChQNBookIIIAAAggggAACoQLbSXoiJRtWs04JlmIRQAABBBBossBgSZZIWc9Bf6AeNa5BAAEEEEAAAQQQQAABBBBAAAEEWiuwmKQ/Slo9hWbcJOnQFMqlSAQQQAABBBBorUB3Se9IWr6OZlwk6ZQ6ruMSBBBwSICEC4eCRVMRQAABBBBAAAEEOgk0smp1Jc6ZkgZhjQACCCCAAAK5Eainv2BJndvnRoAbQQABBBBAAAEEEEAAAQQQQAABBIolYEkRNyR8y4skrdWWcPGXhMulOAQQQAABBBDIhsBZbc04O2ZTPpO0qqSPY17H6Qgg4JgACReOBYzmIoAAAggggAACCHQQGCBpVsImrGadMCjFIYAAAggg0GKBIZJmxGwD/YGYYJyOAAIIIIAAAggggAACCCCAAAIIZEigq6Q/S1olwTZdLWlUguVRFAIIIIAAAghkS8B2t7BdLmy3i6iHJWmMjXoy5yGAgLsCJFy4GztajgACCCCAAAIIIPBvgXpWra5kx+4W/KoQQAABBBDIp8BvJG0Y8dbY3SIiFKchgAACCCCAAAIIIIAAAggggAACGRY4RtIVCbXvc0lrSvpbQuVRDAIIIIAAAghkU+BiST+J2LS/S1pdku1ywYEAAjkXIOEi5wHm9hBAAAEEEEAAgQIIDJT0eEL3yWrWCUFSDAIIIIAAAhkTGCrpkYhtoj8QEYrTEEAAAQQQQAABBBBAAAEEEEAAgQwLdJP0V0k9EmjjJZJOSqAcikAAAQQQQACBbAv0lPS2JOtH1Dp+KulntU7i7xFAIB8CJFzkI47cBQIIIIAAAgggUHSBJHa5mCXJkjc4EEAAAQQQQCCfAlF2uXhS0oB83j53hQACCCCAAAIIIIAAAggggAACCBRO4GRJFzZ417Zqta1ebatYcyCAAAIIIIBA/gWulvTjGrf5nqQ1JNkuWBwIIFAAARIuChBkbhEBBBBAAAEEECiAwCBJjzV4n6xm3SAglyOAAAIIIJBxgR0kPVyjjf0lzc34fdA8BBBAAAEEEEAAAQQQQAABBBBAAIFoAv8p6S+Slo92euhZF0g6vYHruRQBBBBAAAEE3BKwRMs3azT5KEnXuHVbtBYBBBoRIOGiET2uRQABBBBAAAEEEMiSQCO7XLC7RZYiSVsQQAABBBBIT6DaLhfsbpGeOyUjgAACCCCAAAIIIIAAAggggAACrRI4W9JZdVb+cfvuFvZ/ORBAAAEEEECgOAK3Sjqgwu2+3b67xVfF4eBOEUCAhAt+AwgggAACCCCAAAJ5ERgs6dE6b4bdLeqE4zIEEEAAAQQcE9hJ0oMV2kx/wLFg0lwEEEAAAQQQQAABBBBAAAEEEEAggoDtbmG7XNhuF3GPMyWdG/cizkcAAQQQQAAB5wV6S/q9pLBvrA9uS7i4xfk75AYQQCCWAAkXsbg4GQEEEEAAAQQQQCDjAvXscvGEpO0zfl80DwEEEEAAAQSSE3i+Lemib6A4+gPJ+VISAggggAACCCCAAAIIIIAAAgggkDWBCyWdHLNRf2/f3eKzmNdxOgIIIIAAAgjkQ2CapD0Ct/J/Ja2dj9vjLhBAII4ACRdxtDgXAQQQQAABBBBAIOsCQyTNiNlIVrOOCcbpCCCAAAIIOC6ws6TpgXvoL2mu4/dF8xFAAAEEEEAAAQQQQAABBBBAAAEEwgV6SPqrpG4xgCxB4+IY53MqAggggAACCORLYENJvwnc0l6SpubrNrkbBBCIIkDCRRQlzkEAAQQQQAABBBBwScBeeO3FN8rBatZRlDgHAQQQQACB/An4d7l4UtKA/N0id4QAAggggAACCCCAAAIIIIAAAggg4BO4UtLREUX+JmlNSZ9HPJ/TEEAAAQQQQCCfAo+2Ldg1uP3WXpa0QT5vk7tCAIFaAiRc1BLi7xFAAAEEEEAAAQRcExgq6ZGIjWZ3i4hQnIYAAggggEDOBPy7YtEfyFlwuR0EEEAAAQQQQAABBBBAAAEEEEAgRGAVSX+W1DWCzrGSLEGDAwEEEEAAAQSKLWBzSKUd0m0H9YeKzcHdI1BcARIuiht77hwBBBBAAAEEEMizQJRdLljNOs+/AO4NAQTyJPCvPN0M94IAAoUSYOy1UOHmZhFAAAEEEEAAAQQQQAABBBwQuF7SYTXa+RdJqzlwLzQRAQQQQKCjAPNJ/CIQQMBVAeaTHIgcQXIgSDQRAQQQQAABBBBAILbADpIernFVf99KBLEr4AIEEEAAgaYJMEDeNGoqQgCBhAUYe00YlOIQQAABBBBAAAEEEEAAAQQQaFDgu5LeqFHG4ZJuaLAeLkcAAQQQaL4A80nNN6dGBBBIRoD5pGQcUy2FIKXKS+EIIIAAAggggAACLRSotssFu1u0MDBUjQACCMQUYIA8JhinI4BAZgQYe81MKGgIAggggAACCCCAAAIIIIAAAmWByZL2reDxR0nfk/QVXggggAACzgkwn+RcyGgwAgi0CzCf5MBPgSA5ECSaiAACCCCAAAIIIFCXwE6SHqxw5eaSnq2rVC5CAAEEEGi2AAPkzRanPgQQSEqAsdekJCkHAQQQQAABBBBAAAEEEEAAgeQE1pP0sqSw9/YDJd2WXFWUhAACCCDQRAHmk5qITVUIIJCoAPNJiXKmUxhBSseVUhFAAAEEEEAAAQSyIfB8W9JF30BTnpC0fTaaRysQQAABBCIIdBgg/9e/GC+PYMYpCCDQAoH/+I9OQ62MvbYgDlSJAAIIIIAAAggggAACCCCAQASBeyXtFjjv95LWiXAtpyCAAAIIZFOA+aRsxoVWIYBAQID5JDd/Ekz6uRk3Wo0AAggggAACCCAQTWBnSdMDp/aXNDfa5ZyFAAIIIJABAQbIMxAEmoAAArUFGCCvbcQZCCCAAAIIIIAAAggggAACCGREYENJvwm0ZS9JUzPSPpqBAAIIIBBfgPmk+GZcgQACLRBgPqkF6AlUScJFAogUgQACCCCAAAIIIJBpAf8uF09KGpDp1tI4BBBAAIGgAAPk/CYQQMAJAQbInQgTjUQAAQQQQAABBBBAAAEEEECgJPCIpKHt/+NlSRtAgwACCCDgtADzSU6Hj8YjUBwB5pPcjDUJF27GjVYjgAACCCCAAAIIRBcYImlG++mbtw2ePxv9Us5EAAEEEMiAAAPkGQgCTUAAgdoCDJDXNuIMBBBAAAEEEEAAAQQQQAABBDIk0E/Sr9rbs0vIjukZaipNQQABBBCIIMB8UgQkTkEAgdYLMJ/U+hjU0wISLupR4xoEEEAAAQQQKAl0eGGFBQEEEEAgMQHe1RKjpKAcCDBAnoMgcgsIFEGAAfIiRJl7RAABBBBAAAEEEEAAgYgCzB9FhOI0BBBAIKYA80cxwTi9UALMJxUq3NwsAu4KMJ/kZuzohLkZN1qNAAIIIIBAVgQYMM9KJGgHAgjkTYB3tbxFlPtpRIAB8kb0uBYBBJomwAB506ipCAEEEEAAAQQQQAABBLIvwPxR9mNECxFAwE0B5o/cjButbo4A80nNcaYWBBBoUID5pAYBW3Q5nbAWwVMtAggggAACORFgwDwngeQ2EEAgcwK8q2UuJDSohQIMkLcQn6oRQCC6AAPk0a04EwEEEEAAAQQQQAABBHIvwPxR7kPMDSKAQIsEmD9qETzVOiHAfJITYaKRCCDAfJKbvwE6YW7GjVYjgAACCCCQFQEGzLMSCdqBAAJ5E+BdLW8R5X4aEWCAvBE9rkUAgaYJMEDeNGoqQgABBBBAAAEEEEAAgewLMH+U/RjRQgQQcFOA+SM340armyPAfFJznKkFAQQaFGA+qUHAFl1OJ6xF8FSLAAIIIIBATgR4Yc1JILkNBBBorQAv1K31p/bMC9DfyHyIaCACCJgAz3N+BwgggAACCCCAAAIIIIBAWYDxHH4MCCCAQAICjDclgEgRRRKg/1GkaHOvCDgswPPdzeCRcOFm3Gg1AggggAACWRHghTUrkaAdCCDgtAAv1E6Hj8anL0B/I31jakAAgQQEeJ4ngEgRCCCAAAIIIIAAAgggkBcBxnPyEknuAwEEWirAeFNL+ancPQH6H+7FjBYjUEgBnu9uhp2ECzfjRqsRQAABBBDIigAvrFmJBO1AAAGnBXihdjp8ND59Afob6RtTAwIIJCDA8zwBRIpAAAEEEEAAAQQQQACBvAgwnpOXSHIfCCDQUgHGm1rKT+XuCdD/cC9mtBiBQgrwfHcz7CRcuBk3Wo0AAggggEBWBHhhzUokaAcCCDgtwAu10+Gj8ekL0N9I35gaEEAgAQGe5wkgUgQCCCCAAAIIIIAAAgjkRYDxnLxEkvtAAIGWCjDe1FJ+KndPgP6HezGjxQgUUoDnu5thJ+HCzbjRagQQQAABBLIiwAtrViJBOxBAwGkBXqidDh+NT1+A/kb6xtSAAAIJCPA8TwCRIhBAAAEEEEAAAQQQQCAvAozn5CWS3AcCCLRUgPGmlvJTuXsC9D/cixktRqCQAjzf3Qw7CRduxo1WI4AAAgggkBUBXlizEgnagQACTgvwQu10+Gh8+gL0N9I3pgYEEEhAgOd5AogUgQACCCCAAAIIIIAAAnkRYDwnL5HkPhBAoKUCjDe1lJ/K3ROg/+FezGgxAoUU4PnuZthJuHAzbrQaAQQQQACBrAjwwpqVSNAOBBBwWoAXaqfDR+PTF6C/kb4xNSCAQAICPM8TQKQIBBBAAAEEEEAAAQQQyIsA4zl5iST3gQACLRVgvKml/FTungD9D/diRosRKKQAz3c3w07ChZtxo9UIIIAAAghkRYAX1qxEgnYggIDTArxQOx0+Gp++AP2N9I2pAQEEEhDgeZ4AIkUggAACCCCAAAIIIIBAXgQYz8lLJLkPBBBoqQDjTS3lp3L3BOh/uBczWoxAIQV4vrsZdhIu3IwbrUYAAQQQQCArArywZiUStAMBBJwW4IXa6fDR+PQF6G+kb0wNCCCQgADP8wQQKQIBBBBAAAEEEEAAAQTyIsB4Tl4iyX0ggEBLBRhvaik/lbsnQP/DvZjRYgQKKcDz3c2wk3DhZtxoNQIIIIAAAlkR4IU1K5GgHQgg4LQAL9ROh4/Gpy9AfyN9Y2pAAIEEBHieJ4BIEQgggAACCCCAAAIIIJAXAcZz8hJJ7gMBBFoqwHhTS/mp3D0B+h/uxYwWI1BIAZ7vboadhAs340arEUAAAQQQyIoAL6xZiQTtQAABpwV4oXY6fDQ+fQH6G+kbUwMCCCQgwPM8AUSKQAABBBBAAAEEEEAAgbwIMJ6Tl0hyHwgg0FIBxptayk/l7gnQ/3AvZrQYgUIK8Hx3M+wkXLgZN1qNAAIIIIBAVgR4Yc1KJGgHAgg4LcALtdPho/HpC9DfSN+YGhBAIAEBnucJIFIEAggggAACCCCAAAII5EWA8Zy8RJL7QACBlgow3tRSfip3T4D+h3sxo8UIFFKA57ubYSfhws240WoEEEAAAQSyIsALa1YiQTsQQMBpAV6onQ4fjU9fgP5G+sbUgAACCQjwPE8AkSIQQAABBBBAAAEEEEAgLwKM5+QlktwHAgi0VIDxppbyU7l7AvQ/3IsZLUagkAI8390MOwkXbsaNViOAAAIIIJAVAV5YsxIJ2oEAAk4L8ELtdPhofPoC9DfSN6YGBBBIQIDneQKIFIEAAggggAACCCCAAAJ5EWA8Jy+R5D4QQKClAow3tZSfyt0ToP/hXsxoMQKFFOD57mbYSbhwM260GgEEEEAAgawI8MKalUjQDgQQcFqAF2qnw0fj0xegv5G+MTUggEACAjzPE0CkCAQQQAABBBBAAAEEEMiLAOM5eYkk94EAAi0VYLyppfxU7p4A/Q/3YkaLESikAM93N8NOwoWbcaPVCCCAAAIIZEWAF9asRIJ2IICA0wK8UDsdPhqfvgD9jfSNqQEBBBIQ4HmeACJFIIAAAggggAACCCCAQF4EGM/JSyS5DwQQaKkA400t5ady9wTof7gXM1qMQCEFeL67GXYSLtyMG61GAAEEEEAgKwK8sGYlErQDAQScFuCF2unw0fj0BehvpG9MDQggkIAAz/MEECkCAQQQQAABBBBAAAEE8iLAeE5eIsl9IIBASwUYb2opP5W7J0D/w72Y0WIECinA893NsJNw4WbcaDUCCCCAAAJZEeCFNSuRoB0IIOC0AC/UToePxqcvQH8jfWNqQACBBAR4nieASBEIIIAAAggggAACCCCQFwHGc/ISSe4DAQRaKsB4U0v5qdw9Afof7sWMFiNQSAGe726GnYQLN+NGqxFAAAEEEMiKAC+sWYkE7UAAAacFeKF2Onw0Pn0B+hvpG1MDAggkIMDzPAFEikAAAQQQQAABBBBAAIG8CDCek5dIch8IINBSAcabWspP5e4J0P9wL2a0GIFCCvB8dzPsJFy4GTdajQACCCCAQFYEeGHNSiRoBwIIOC3AC7XT4aPx6QvQ30jfmBoQQCABAZ7nCSBSBAIIIIAAAggggAACCORFgPGcvESS+0AAgZYKMN7UUn4qd0+A/od7MaPFCBRSgOe7m2En4cLNuNFqBBBAAAEEsiLAC2tWIkE7EEDAaQFeqJ0OH41PX4D+RvrG1IAAAgkI8DxPAJEiEEAAAQQQQAABBBBAIC8CjOfkJZLcBwIItFSA8aaW8lO5ewL0P9yLGS1GoJACPN/dDDsJF27GjVYjgAACCCCQFQFeWLMSCdqBAAJOC/BC7XT4aHz6AvQ30jemBgQQSECA53kCiBSBAAIIIIAAAggggAACeRFgPCcvkeQ+EECgpQKMN7WUn8rdE6D/4V7MaDEChRTg+e5m2Em4cDNutBoBBBBAAIGsCPDCmpVI0A4EEHBagBdqp8NH49MXoL+RvjE1IIBAAgI8zxNApAgEEEAAAQQQQAABBBDIiwDjOXmJJPeBAAItFWC8qaX8VO6eAP0P92JGixEopADPdzfDTsKFm3Gj1QgggAACCGRFgBfWrESCdiCAgNMCvFA7HT4an74A/Y30jakBAQQSEOB5ngAiRSCAAAIIIIAAAggggEBeBBjPyUskuQ8EEGipAONNLeWncvcE6H+4FzNajEAhBXi+uxl2Ei7cjButRgABBBBAICsCvLBmJRK0AwEEnBbghdrp8NH49AXob6RvTA0IIJCAAM/zBBApAgEEEEAAAQQQQAABBPIiwHhOXiLJfSCAQEsFGG9qKT+VuydA/8O9mNFiBAopwPPdzbCTcOFm3Gg1AggggAACWRHghTUrkaAdCCDgtAAv1E6Hj8anL0B/I31jakAAgQQEeJ4ngEgRCCCAAAIIIIAAAgggkBcBxnPyEknuAwEEWirAeFNL+ancPQH6H+7FjBYjUEgBnu9uhp2ECzfjRqsRQAABBBDIigAvrFmJBO1AAAGnBXihdjp8ND59Afob6RtTAwIIJCDA8zwBRIpAAAEEEEAAAQQQQACBvAgwnpOXSHIfCCDQUgHGm1rKT+XuCdD/cC9mtBiBQgrwfHcz7CRcuBk3Wo0AAggggEBWBHhhzUokaAcCCDgtwAu10+Gj8ekL0N9I35gaEEAgAQGe5wkgUgQCCCCAAAIIIIAAAgjkRYDxnLxEkvtAAIGWCjDe1FJ+KndPgP6HezGjxQgUUoDnu5thJ+HCzbjRagQQQAABBLIiwAtrViJBOxBAwGkBXqidDh+NT1+A/kb6xtSAAAIJCPA8TwCRIhBAAAEEEEAAAQQQQCAvAozn5CWS3AcCCLRUgPGmlvJTuXsC9D/cixktRqCQAjzf3Qw7CRduxo1WI4AAAgggkBUBXlizEgnagQACTgvwQu10+Gh8+gL0N9I3pgYEEEhAgOd5AogUgQACCCCAAAIIIIAAAnkRYDwnL5HkPhBAoKUCjDe1lJ/K3ROg/+FezGgxAoUU4PnuZthJuHAzbrQaAQQQQACBrAjwwpqVSNAOBBBwWoAXaqfDR+PTF6C/kb4xNSCAQAICPM8TQKQIBBBAAAEEEEAAAQQQyIsA4zl5iST3gQACLRVgvKml/FTungD9D/diRosRKKQAz3c3w07ChZtxo9UIIIAAAghkRYAX1qxEgnYggIDTArxQOx0+Gp++AP2N9I2pAQEEEhDgeZ4AIkUggAACCCCAAAIIIIBAXgQYz8lLJLkPBBBoqQDjTS3lp3L3BOh/uBczWoxAIQV4vrsZdhIu3IwbrUYAAQQQQCArArywZiUStAMBBJwW4IXa6fDR+PQF6G+kb0wNCCCQgADP8wQQKQIBBBBAAAEEEEAAAQTyIsB4Tl4iyX0ggEBLBRhvaik/lbsnQP/DvZjRYgQKKcDz3c2wk3DhZtxoNQIIIIAAAlkRKPwL6//+7//qhBNO0KRJk+qOSb9+/bTSSiupb9++2mKLLWT/e9lll627vLxeeO655+rMM88s394vfvEL7b///nm93Uzf15dffqmzzjpLF1xwgX7wgx/orrvu0tprr53pNme9cbxQZz1CtK/FAoXvbyTt/+KLL2rYsGF69913y0XPmTNHW2+9deyq3nrrLe23336aO3duh2svueQSr48U9/j00081atQo3XbbbeVL6y0rbt2cj0CjAjzPGxXkegQQQAABBBBAAAEEEMiRAOM5TQzm3//+d2++5NFHH62r1mWWWUZ9+vTx5qo233xz9e/fXxtttJG6d+9eV3l5vSjozPxIXiOdrftivClb8aA1mReg/5FwiJhPShiU4hBoF+D57uZPgYQLN+NGqxFAAAEEEMiKQOFfWJNIuAgGc8UVV9TIkSN1/PHHq2fPnlmJdcvbQcKF9Oabb+qOO+7wfh8rrLBCy2LyxBNPaMSIEd6HukwoJBMGXqiTcaSU3AoUvr+RdGQ/+OADHXDAAZoxY0a56HqTGh5//HENHjy4UxOt/IkTJ8om7OMcv//977X33ntr/vz55cvqTQaJU28rz124cKEmT56snXbaSWuttVYrm0LdDQrwPG8QkMsRQAABBBBAAAEEEEAgTwKM5zQxmo0mXIQ1dfXVV9dxxx2nI444QksvvXQT7ya7VZFwIX3xxRd68MEHtfjii2uXXXbJbrBy1DLGm3IUTG6lGQL0PxJWZj4pYdAGi2M+qUHADF3O8z1DwYjRFBIuYmBxKgIIIIAAAgh0Eij8C2saCRclZfuQ/ZprrvFWE+KQipxwYYP4N910k8aPH69NNtlEt99+u7fSVCuO1157TQcffLCee+45r3oSLpKJAi/UyThSSm4FCt/fSDqyixYt0qmnnqpLL720XPRRRx2lCRMmaMkll4xc3b/+9S+df/75GjNmTKdr6n0+BBM4bPcvS0awSf68HZ999pmmTJmiCy+80HNnxyj3I8zz3P0YcgcIIIAAAggggAACCCCQmADjOYlR1i4ojYSLUq220MZVV12l3r17125Izs8ocsLF119/7e1wa+NYlnDBLvTN+7Ez3tQ8a2rKhQD9j4TDyHxSwqB1Fsd8Up1wGb6M53uGg1OlaSRcuBk3Wo0AAggggEBWBAr/wppmwoUFebPNNtPNN9+sddddNysxb1k7ippw8Yc//MHbTeLZZ5/17IcMGdKyhIv33ntPRx55pO6///7y76DeD2pb9kPKaMW8UGc0MDQrKwKF72+kEQhL3rPnS+nYdtttvedLr169Ilf38ccf67DDDtPUqVNDr7HnRdyV7saNG6fTTjutXJ49dywxpHv37pHb5cKJH330kZfAWHqm8jx1IWq128jzvLYRZyCAAAIIIIAAAggggEBhBBjPaWKo00y4sNvYddddNWnSJH3rW99q4l1lr6oiJ1xcdNFFOuWUU8pBIeGieb9PxpuaZ01NuRCg/5FCGJlPSgE1RpHMJ8XAcuhUnu8OBcvXVBIu3IwbrUYAAQQQQCArAoV/YQ1LuIj7YeA//vEP2dZ/tqrxxRdfrA8//LBDfA888EBdeeWVWnbZZbMS95a0o6gJF7///e+19957a/78+Z57qxIu7Dd60kkn6bbbbusQfz4QTeZfB16ok3GklNwKFL6/kUZkX3rpJe25555asGCBV/wqq6yi6dOna+ONN45cXbCM3Xff3UsQfPfdd70yRo8e7e1Q1aVLl0hlfvrppxo1alSHZ821117rJfvl7SjyBH3eYum/H57neY4u94YAAggggAACCCCAAAIxBRjPiQnWyOlhCRdjx44N3ZU0rB7bxfSTTz7RX/7yF/385z/3kitsnMZ/2AIZ55xzjrp27dpIU52+tsjjOUWdo8vCD5bxpixEgTY4JED/I4VgMZ+UAmqMIovc/4jB5NypPN+dC5nXYBIu3IwbrUZhDVW+AAAgAElEQVQAAQQQQCArAoV/YU0i4cIfzFdeecVbKfq5554r//EyyyzjfXhoKwgV+SjqYG4WEi7eeust7wPYhx56qNNPkISLZP6t5IU6GUdKya1A4fsbaUTWVsQ54IADOvy3Pe7KdP5Vjay/YhPy1113nWbMmOE1eejQoV4fpkePHpFuwZ43++23n+bOneudX08SSKSKMnASA+QZCEIKTeB5ngIqRSKAAAIIIIAAAggggICrAoznNDFyjSZc+JtqyRdPPvmkDjnkENlYTelYffXVvV1O+/bt28Q7y1ZVRR7PKeocXRZ+gYw3ZSEKtMEhAfofKQSL+aQUUGMUWeT+Rwwm507l+e5cyLwGk3DhZtxoNQIIIIAAAlkRKPwLa9IJFxbYOXPm6KCDDuowkB1314ys/ECSbEdRB3NbmXBhEyv20aslW5R22AjGlISLZH7lvFAn40gpuRUofH8jjch+9dVX3iqH48aNKxcfZ0eKRYsW6dRTT9Wll17qXb/FFlvolltu0TXXXFP+s7gJE0899ZS22WabcnviJmyk4ZRWmQyQpyXb2nJ5nrfWn9oRQAABBBBAAAEEEEAgUwKM5zQxHEkmXFizbW7gjjvu0MiRIzvsdGHzNKeffrpC3n+beLetq6rI4zlFnaNr3a/tm5oZb8pCFGiDQwL0P1IIFvNJKaDGKLLI/Y8YTM6dyvPduZB5DSbhws240WoEEEAAAQSyIlD4F9Y0Ei6++OILnXzyybriiivKcbaPGCdPnixbQaioR1EHc1uVcGHbhY8fP15XXnllhwmVlVdeWfa7L20nTsJFMv9G8kKdjCOl5Fag8P2NtCL7wAMPdNhBa88999QNN9yg5ZZbrmaV77zzjvbff3/Nnj3bO7eUHHrPPfdoxIgR5euvvfZa7++iHJa8ceKJJ5ZPjZMAEqX8LJ3DAHmWopFcW3ieJ2dJSQgggAACCCCAAAIIIOC8AOM5TQxh0gkX1nRbzfrQQw/VvffeW76TOGNHTbz9plVV5PGcos7RNe3HVaUixpuyEAXa4JAA/Y+UgsV8UkqwEYotcv8jAo+zp/B8dzN0JFy4GTdajQACCCCAQFYECv/CmkbChQU3+MJqf/bMM8+of//+WYl909tR1MHcZidcWMKPfSxrK56//PLLHeJsv7/zzz/f+7tHH33U+zsSLpL5V4EX6mQcKSW3AoXvb6QV2ddff13Dhw8v//d+/fXX15QpU7TOOuvUrPKXv/yldthhh3ICXimx4qWXXpJNvi9YsMArI+ouXWF9ql/84hdeUkceDwbI8xhVha3wydhrPkPNXSGAAAIIIIAAAggggEBtAcZzahsldkYaCRfWuODiGEWfDyjyeE5R5+gS+5e0gYKYP2oAj0uLKED/I6WoM5+UEmyEYovc/4jA4+wpPN/dDB2Tfm7GjVYjgAACCCCQFYHCv7CmlXBhHzFuueWWHeL82GOPadCgQR3+LHhe6cNE+2j+wQcf1DXXXKNZs2ZpxRVXlO2SMWzYMO22226yXQoqHV9//bXsI//p06friSee0PPPP68PP/zQO33DDTf0PrDfcccdNXDgQK2wwgp1/xZtS+q3337ba+fDDz+suXPnevXYLh7bbrut94Hl1ltvrSWWWMKrI+pgbtjEQpxklUavt7a+//77np0lJcyfP1+//e1vvXtYe+21PUOzs1hUikNY/CtBJz3Bcfvtt3dYmbxU71FHHeXFwOJmsSHhou6ffuiFvFAn60lpuRMofH8jrYh+/PHHOuywwzR16tRyFWH9jbD6/RPuq6yyitdv2HjjjRUsM+ouXcEdM3r37u21a4MNNqh6+7baovUh5syZoxdeeMF77pb6LXZhv379vASSIUOGaMCAAVX7QJUq+uyzz2TP5vvvv1+/+c1v9Oyzz3qnLrPMMurTp48sUcX6RltttZWWXXbZiu0NJlHWimuU/ou/PzVjxgzv/t96661O/Ta7/2ptq9UW/j6aAM/zaE6chQACCCCAAAIIIIAAAoUQYDyniWFOK+EiOF9QabwmeF5pTMPGVG699Vb9/Oc/13PPPefN/2y22WbafffdvbGUamMVX375pTe3YguU2bjPvHnzygt/2HjPRhtt5O3cagtFLb300nVr++uZOXNmedzH5nJ22mkn7bffft7Ykr3zx/ngMTgOFHcup9HrS/dl40U2rlWa6yuNZ9kcpN2fxaNr166d/MLmP6shjx07VmPGjKk7DlxYWYDxJn4dCMQSoP8Riyv6ycwnRbNiPimaE2exgJervwESLlyNHO1GAAEEEEAgGwKFf2FtZsJF2CrPYQkXgwcP1kknnaTbbrst9FdSactnS7SwQesLL7yw/DF9tZ+ZJXGMHDlSxx9/vHr27BnrF7lw4UJNmDBBV199dXmAPKyAnXfeWRdffLE3mO1CwoXd12WXXSZb5dv/sWfYvZnfqFGj9NOf/tT7YNN/ZCnhYpNNNtEFF1zgfaS62GKLxZpQiPWjKPjJDJgX/AfA7dcSKHx/oxZQvX9vH+vbzkX+yVD7b/7o0aOrFvnpp596z7BSX8MSJW1ivVevXl5iXrDMKEkclsRgfRgr245K/ZVSw958802vL2ET9qVrajnY89YSCK2fFKXvYv286667zlvNsZTEUKtvdMYZZ+iII44InehPOuHCDM466yzvw4Vah/U7qrWt1vX8fTQBnufRnDgLAQQQQAABBBBAAAEECiHAeE4Tw9yshAu7pbAFIsISLmzBqaOPPlo2LhR2nHDCCRo/fry6devW4a9LC4rZXJUlCdQ6LInjuOOOqzgeU+l6G8OyhA4bW7GFwSodNp50zDHH6NRTT9WiRYsiL0jVaMJEvdfbXJ8tCGYJEE8//XQtPm8BEYvD5ptv3mHnThIuatI17QTGm5pGTUX5EKD/kVIcmU+qDst8Uko/vBwXy/PdzeCScOFm3Gg1AggggAACWREo/AtrMxMuwgaxgx/m244WL7/8spfIUOm44YYbdOihh3b4a7sP+2jxoosuivzRYqkAWz3oiiuu8FYTinLYytDHHnust6JOlMNW17E233vvvTrzzDPLl4QloNhfNrpDRT3X2wCDJatYAooNgsc5bAWhiRMneis7lY4sJFxU+jAzzgpOcRyKfi4v1EX/BXD/NQQK399I8xfy+OOPe4kOpcN2vLj88su11FJLVaw2OOEbnCAPlmlJk6effnqHSdtg4ZMmTfKeo6Wj0jX2zLU+wYknnhgpCSLsJqzvcuONN3o7T1U6LInjlFNO8XYLi3uEPdutjKQSLmzifNq0aV7SZpREEH/7LdZXXXWVbEVKjuQFeJ4nb0qJCCCAAAIIIIAAAggg4KwA4zlNDF2zEi4q7dIQTLiYMmWKtziH7RYadlgSg43vbL/99h3+2haysoVBqs1xVWK1XTNs0Qz/XEulc233B2ufjS/VWjyrVMaPf/xjnXzyyd74VZQdwOtNmCjVV8/1Np5lY3BXXnllrF+fxcPsDjrooPJuFyRcxCJM9WTGm1LlpfD8CdD/SDGmzCeF4zKflOKPLsdF83x3M7gkXLgZN1qNAAIIIIBAVgQK/8KaVsJF1G2agx/m2xbHtiKPHfbBvH3wt95663lJCLbt8vLLL6877rhDa665Zvk3ZNsa2iBx2AC2fYhoA96rrbaat3LP3LlzvUSJ4ErSdp6tAL311ltX/W2+9tprOvjgg72to/2Hv61h9dh99OjRw1vFunRkKeHCki1sIDr40aPdl/n16dNHXbp0kd3/7NmzO51nEwH2oWlpte0FCxbonnvu8W7VBvttBfF3333X+9/rrruuhg8fru7du3v/e4klltA+++yjb3/724n8d+Huu++W1X/44YeHrv5NwkUizJ0K4YU6HVdKzY1A4fsbaUYyOHm7xRZbaPLkyVUnp61Pseuuu1Z8JtvzcL/99vP6DXbU2q3Cnv22SqBN7JaOSrtiVHrmWl/E+kHrr7++98z96quvNH/+fK/PEZaUcOSRR3r1lZ6nfmObdLdEVGuT/7AJe0sEtY8LrI5qfSN7jlr5Sy+9dLmIv/3tb7rzzjtlKzVaH9I+PrC+gR2rrLKKDjjgAK//Vjr22GOPTokRlnBifTmb3A/rj9lqhLYzmB2V+h12DzfffLPXp+BIVoDnebKelIYAAggggAACCCCAAAJOCzCe08TwpZFwEbaStX+XU//tBee0/HNVNp6y4447emNNNkbz8MMPewt42WIYK6ywQrmY9957TzZeE5akYeUNHDhQK620kjceYguU2RhR8IiyyEatsZVddtnFq8dMZ86cWZ5zs7os6eKVV14p7xxRKQHFzq0nYcJ/P3GvrzbXF8XPki5sns/mm+ywcS9b8OPPf/6z97+feuopL3alY8SIEfrv//7v8v+2/9/m8jiSF2C8KXlTSsy1AP2PFMPLfNK/v8/wH8wnpfiDy3nRPN/dDDAJF27GjVYjgAACCCCQFYHCv7CmkXBhg6K2zfItt9xSjvPQoUO9j+4t6cB/VNoJwVYvttWpSx/c2TX2svf222/rO9/5jveRoB32MeIll1ziJVz4DxuUvuCCC7TllltqscUW6/B3Cxcu9D5CtAQN/4d+9vGetbHSismffPKJt+3yrbfeWi7PBnBtdWbb7nnZZZftUI8lGFjbfvazn4X+3rOScGHJCfaBpD+JpLQ7hO0kEryvjz76yLsnW2HI73fZZZd5O38EX6yCAxdDhgzxVl6yAf9WHCRcpKPOC3U6rpSaG4HC9zfSjKQ9i0aNGuU9w+2wZ7MlO/Tr1y+0Wus72EqD48aN8/7envtTp07VBhtsUD7/n//8p/dstx2qKp3jL9z6FpagYZPYdlRK+nj//fe9hEBL+CgdNrFtO3QNGDCgvAKfv2xLbrDJ4NGjR3fYhcoSHO677z5tuummne5z3rx52m233cqJGmZifR+bSA5L0LA+y3nnndchebXSSo2lyup9noYlnGyyySY6//zztd1223UysL6qTY6fccYZHRJPgsmeaf7GilQ2z/MiRZt7RQABBBBAAAEEEEAAgRoCjOc08SeSRsKFjXcceOCB5fEau51KC1gEEy5Kt25zJzZu418wysYqLLlijTXWKAvZn9k8le3K6T9s/GLs2LHewmLBd+4333xTZ511Voc5J7u21pjHSy+95CUVlBbBsGtsIQ8b+7H5l65du5abYLuM2q7ttmuEjZcFj6wkXFSa69t55509I0tw8c/12X3Z/OJJJ52k559/vnxbNjdoc2/+2JT+0najjbILfRN/9oWpivGmwoSaG01GgP5HMo6hpTCfxHxSij+vwhXN893NkJNw4WbcaDUCCCCAAAJZESj8C2saCRe2eo8NQvs/xrcPG21QtJQoUfoBhCVc2ACvrXwcZdXiF154wVt12r/ys9VtA8ul3RbCfmy2ApBt92zbLfuvtcFZ++DPdl0IHsH7sg8RLWnDPrAMJnWUrq20IoD9fRYSLmwQ+5xzzpENNJcOW6Xppptu8j56DHlJ8k4Luy9LWAnuPmLnknCRlf/cpdsOXqjT9aV05wUK399IO4K2E4M900vHtdde602ghx0ffPCB10+ZMWOG99eVdq8IllnpuW1lvPjiixo2bFh5N6fDDjvMSxxdaqmlOjTBdn/64Q9/WP4z6+vYjhH+ZI9KVjY5bgkT/sn0SvcZbLv1i0444YSKz3Wr0xJm7Zzrr7++3AT73+PHj1e3bt06NauehIuwhBPbaWTixIladdVVq/5MzNgSa/wJorZqoVlX6q+k/bvLY/k8z/MYVe4JAQQQQAABBBBAAAEE6hRgPKdOuHouSzrhwuaArrjiCh1//PEdmmOLa9hCU8EjLOHCdjuw86Pszh02L3baaafJ/vHvHhqs1+ZabHzHzouywJUtzGHJEzbWUzpsbsba6d+tIVhPpd03spJw8eqrr2qvvfbqMO5lu3FceOGF3uIqlY6wXekrjYORcFHPv5nJXMN4UzKOlFIYAfofKYea+aSOwMwnpfyDy3HxPN/dDC4JF27GjVYjgAACCCCQFYHCv7AmmXBhK8o88sgj3sdw/iQG+4DfVo7u27dvp7iHJVxUSs4IXhyWLGBJArbCda2P9qwsG3C3QegjjjiiXHSltobt2mED4Jas4F8tKOyHHfYBo52XhYSLP/3pT9p33307fLxofvvvv3/NjxfDPpoMm6wg4SIr/7lLtx28UKfrS+nOCxS+v5F2BB9//HHZ7lilo1qiQDA5wiZbbaI6+N8x66PssMMO5cnuamUGJ+Vthys7338sWrRIp556qmzwunRESYQonRvcmcP+3JJZ7R9/2z///HNvdT9LCi0dzzzzjGyFv1rHr3/9a29nDFsB0o5tt93W25WqV69enS6tJ+EimHBiHwTcfPPNkZJsrQG2EqMlyJQ+QBg4cKC3CqTt9sGRjADP82QcKQUBBBBAAAEEEEAAAQRyIcB4ThPDmGTChSUl2PyLjc34kxiq7X4QlnBRKTkjyBI2f2Q7a9gu4cEdxMNILenCxnds1/bSUamtwcQES0aw+Tf/uFilsFlygs0HzZ8/v3xKFhIubK7OxstsPKt0xEl2Ccau0ngRCRdN/Bc6UBXjTa2zp2YnBeh/pBw25pO++dya+aSUf2w5L57nu5sBJuHCzbjRagQQQAABBLIiUPgX1kYTLuzjQfvw3rbstV0RHnzwwU6xtUFM+8AwLDEhLOHCPqYbNGhQzd+IJXXY7hJz584tnztt2jTtscceNa8tnfDRRx95qxnZbhelI+zDS9ui2T7wW7BggXearUh99913e9tARzmCHzDaNVlIuAgORO+yyy7eytYrr7xylNvSjTfe6K0sXTqOOuoob2WlJZdcsvxnJFxEonT+JF6onQ8hN5CuQOH7G+nyykv09PcJhg4d6iVg9ujRo1PVkyZN0siRI8t/Xqnf8c4773gJiLNnz/bOrZR8EEyEsIluS0ANJjjYZP9DDz0k26li3rx5sg8JrC1RdrcoNTb43LZdPGxCunv37uX7CevbRe1bLVy4UIcccohskH3DDTfUWmutpeHDh2v55Zfv5Bg34SLs44O4O1SElWErSFr/hSMZAZ7nyThSCgIIIIAAAggggAACCORCgPGcJoax0YQLGw/529/+pqeeesqbt3j66ac7tb7aYlPBMZfevXt7iQxRxm2Ci3vYwhD33XefNt1008iCYYtjhc0hBce1fvSjH+mqq66quotGqRFhiQ1ZSLgI7kZr7a2202wQ1RYOsQSXmTNnen9lY3M2FtavX78Op5JwEfnnmPiJjDclTkqB+Rag/5FyfJlPYj4p5Z9YYYrn+e5mqEm4cDNutBoBBBBAAIGsCBT+hTXso7wkg7Prrrt6HxN+61vfCi02mHCx/vrra8qUKVpnnXVqNiO4+kC1VZirFRYcoLbEClu5aLnllitfFhxsP+CAAzRx4sSqWxn767RVlGznDxvQLx2tTrhodKVtuw9LRDnuuOO8LbXtw8yNN95YW265pZZYYonyfZJwUfOnnIsTeKHORRi5ifQECt/fSI/23yUH+zOVJsWDq/VsscUWmjx5smyHq+ARfE5WSqSw5E3rF1gyhR319keiGEVJuLDJc9uBy/4pHbYqoPVbwu4zSr1h58RNuAj2B6pN6Mfpt40ePVo2Yd6lS5d6b4XrfAI8z/k5IIAAAggggAACCCCAAAJlAcZzmvhjCEu4SLJ6WyzqoosuqpiYELZLgo0Z9ezZs2YzgnNMceePrIKwnU2Du62Gzedde+21sgU5oh7BxcWykHARTFixHVHvuOMOrbnmmpFuy+xshxBbnK1v375ae+21ZbtcBMfBSLiIxJnKSYw3pcJKofkVoP+RcmyZT/om4YL5pJR/bDkvnue7mwEm4cLNuNFqBBBAAAEEsiJQ+BfWNBMu9tprL2/V5VVXXbVivIMJF0OGDJENbK+00ko1fyPjxo3TaaedVj4vOPhcs4D2E4KDucEB5rCB7ksuucTbjjrOEWxvqxMugh+I2r3MmTNHW2+9dZzbqnkuCRc1iXJxAi/UuQgjN5GeQOH7G+nRflOy9TlOPPHE8h+E7XwQ3LUibIcIf1uDk+1hz//gRHW9/ZEoRlESLqycWbNmaffdd5clfJYOm2QeMWKEtxtEnz591K1btyhVVjwnbsJFMFHWkkAsEXWFFVaI1Q5bqXKbbbYpXxOWKBurQE7uIMDznB8EAggggAACCCCAAAIIIFAWYDyniT+GNBMujjnmGJ1//vlVF9CKOuYSJAku7mF/X8/8kV33wAMPyBYxKx3B+bLguJbtpDF9+nRvIayoR3BeKAsJF3fddZf22Wef8i3YruqXX365llpqqai3Fek8Ei4iMaVyEuNNqbBSaH4F6H80IbbMJ32DzHxSE35wOa2C57ubgSXhws240WoEEEAAAQSyIlD4F9Y0Ei5slwpbbXiPPfbosNNBWNCDCRdRV/4J252h3kHs4CC1tfOZZ55R//79vSb/85//9HZxsF0vSsedd96pvffeO9bvODho3OqEi2AiRJzdReLcOAkXcbTcPZcXandjR8ubIlD4/kYzlK1PscMOO5STDGxlO/vH/9+n4Dm1VgEMJlOE9VOCk+GVnu/1Gnz88cd65ZVXNGPGDN19992y52rpqJQw8sknn8g+Jrj11ltDq11xxRW1/fbba9iwYV6i5Xe+8x0ttthisZoYN+EiuNqj9bOGDh2qxRdfPFa9b7/9tq666qryNWnuKBKrYTk5med5TgLJbSCAAAIIIIAAAggggEASAoznJKEYsYw0Ei622mornXnmmRowYEDNcY9gwkXUHTVt3MYSBKZOnVq+07BFQKIw1Np94vXXX9fw4cP18ssve8VZooXNVa211lpRivfOCSaIZCHhIpgIETamF/kGq5xIwkUSivWVwXhTfW5cVVgB+h9NCD3zSd8gM5/UhB9cTqvg+e5mYEm4cDNutBoBBBBAAIGsCBT+hbXRhAv7YM8GZG3V5C233NL757vf/a66du0aKcbBhItaK02XCg1rd70fOIYN5PsTLmr9faQblRS811YnXCQxOB/l3km4iKLk/jm8ULsfQ+4gVYHC9zdS1W0vPJhAGZYc4V+1KMoqgMFJ8+AkdHC75d69e3sT7BtssEGsW7ZEUlth8I033tD777/vJVi88MILmj9/vt56662KZVXrN9nz99BDD/X6H7WOtddeW7Yzme1+seGGG0bqx8VNuAhOatdqU9S/r/ZhQNQyOO8bAZ7n/BoQQAABBBBAAAEEEEAAgbIA4zlN/DE0mnBhc1Q2LvO9733PW0zL/omzwEQw4WLs2LEaM2ZMTYGk5o+souBcSnDMo5Ed4/034h+jaXXCRXBszdp5wQUXeIu6JX2QcJG0aPTyGG+KbsWZCEii/9GEnwHzSR2RmU9qwo8uh1XwfHczqCRcuBk3Wo0AAggggEBWBAr/whqWuBA16SGJIGY14cKfDJHUgHnWEi6SGpyv9Tsg4aKWUD7+nhfqfMSRu0hNoPD9jdRkfQUHV+gLrvL36aefatSoUbrtttu8qwYOHKjJkyerZ8+eFZsXNun72GOPadCgQd41wYQM27HByu/Ro0fNW7bEiilTpngJGnPmzKl5ftgJtfpsCxcu1IQJE3T11VeXd/6oVZF9oGC7Y/zoRz/SSiutVPF0Ei5qSbr59zzP3YwbrUYAAQQQQAABBBBAAIFUBBjPSYU1vNCweZioSQ9JNDOLCRd2X/7FwZKa08lSwkWSi6vV+h2QcFFLKL2/Z7wpPVtKzqUA/Y8mhJX5pM7IzCc14YeXsyp4vrsZUBIu3IwbrUYAAQQQQCArAoV/YSXhQgobyPd/TEnCRWP/upJw0ZifK1fzQu1KpGhniwQK399olvukSZM0cuTIcnWWyLD11lt7/zv4PDrhhBM0fvx4devWrWrzHnjgAe26667lc/yr7AXLtNX3bPK2S5cuFcv87LPPdN111+m8887Thx9+GJnGdqHo1auXnnzyyfI1tRIuSieWkjssofS5556LVKetBHnFFVdoo402Cj2fhItIjM6dxPPcuZDRYAQQQAABBBBAAAEEEEhPgPGc9Gw7lUzCReexq+BOqiRcNPaDJOGiMb9Grma8qRE9ri2gAP2PJgWd+aRwaOaTmvQDzEE1PN/dDCIJF27GjVYjgAACCCCQFYHCv7CScBGecOFfNSivCRcvvfSS9txzTy1YsMD79zG4EnhS/5KScJGUZLbL4YU62/GhdS0XKHx/o1kRePHFFzVs2DC9++67XpWXXHKJLLHCjmDihH83q2rtCz7HDjjgAE2cOFHLLLNMpzLvv/9+7bLLLhWLsxWCTjrppPIuG5VO3HDDDWUJFn379vWez+uvv75WXHFFb0eOESNGlC+LmnBRusB27Hjvvff061//Wvfcc49mz56tt956q2J7N9tsM6+tNsEfPBpNuGjmKpXN+v3loR6e53mIIveAAAIIIIAAAggggAACCQkwnpMQZJRiSLjonHDxgx/8QHfddZc3RmRHHhMuvvrqK40ZM0bjxo0r/0z8i51E+e1EPYeEi6hSyZ/HeFPyppSYawH6H00KL/NJ1aGZT2rSD9Hhani+uxk8Ei7cjButRgABBBBAICsChX9hdTXhYtGiRTr11FN16aWXln9L/o8q4/zA7EPD/fbbT3PnzvUusw8obYeLfv36ef87qS2NH3/8cQ0ePLjctEofejaa4BH1+uAHpPYx55QpU7TOOuvE4at5LgkXNYlycQIv1LkIIzeRnkDh+xvp0XYs2RIa7Jk+c+ZM7y+OOuooTZgwQYsvvniHydvgCoHV2vfpp59q1KhR5SSJLbbYwkt8WG211XT++ed75doRnAQPlvnll196O2qUzi/9vT1/LYnCduKwdq2wwgpabLHFQpt0++23N5RwEdamt99+W4888oimTZumWbNmdarX/CxpJfjf+bgJFzZxftppp5XLL8VmySWXbLlG0ZUAACAASURBVNbPg3oiCPA8j4DEKQgggAACCCCAAAIIIFAUAcZzmhhpVxMuPv74Yx122GGaOnVqWavWghyVWIMffgYXyQrOtdQaiwqrJ5jgUK2MRuuLen0wEeKss86S/RMyRtHQL5KEi4b4GrqY8aaG+Li4eAL0P5oUc+aT4kHbHBfzSfHM8n42z3c3I0zChZtxo9UIIIAAAghkRaDwL6yuJlzYD8iSLU488cTyb6neD/eeffZZLxHCPqi0IziIbdn755xzjvdP6bCB2dNPPz3WgG9wW8pKCRdhA/T+HTdq/cvzxhtvaJ999pENzpeOsOuDgwh27pw5c7wPPqMe9vv5yU9+otdee03rrruu1lprLe29997q1atXuQgSLqJqun0eL9Rux4/Wpy5Q+P5G6sLtFQQTMgcOHOglR3Tr1q3D5Lft8HTDDTdoueWWi9Q0f5+jlJi53nrrdUjE8O98EVboq6++qr322st7ZpaOY445xkvasDKjHEknXPjrtP7OCy+8IGvTc889V/6rnXbayUs2sUQQ/xE34cJWZLT+SekYOnSoV26PHj2i3DrnNEmA53mToKkGAQQQQAABBBBAAAEEXBBgPKeJUXI14SJscbB6d2gIjp0Ex2SCczo2nmSLaPTv3z9ypIILi1RLuAguVhY3wSM491bp+ltvvVUHHXRQ+R4sgeXyyy/XUkstFfm+bPcPG9NaffXVtdFGG3n/2NhTly5dymWQcBGZM/ETGW9KnJQC8y1A/6NJ8WU+qX5o5pPqt8vTlTzf3YwmCRduxo1WI4AAAgggkBWBwr+wupxwEdwxYtttt5V9iOj/2D/KDy2YCBH2EWZwoDvuh5pxdskIOzdOIkRwENsMwhIuPv/8c5100km6+uqry0xxdwl55513tP/++2v27NleGWErhpNwEeVX6P45vFC7H0PuIFWBwvc3UtUNFO5PSig9lyzhYvjw4Xr55Ze9s+MmTtqk7Q477FBOzrzzzju9nbD8O2TVeoYG+xvbbbedl3Cw6qqrRuIJSwA98sgjvQTU7t27l8uwyXBr77x587wECtuRw5JG/RPM1Sq0ifodd9yxfEqlyfC4CRfBVRpXWWUV3Xfffdp0000j3X/ppHvuuUfnnXdeeQLdEl/sA4QlllgiVjmcHC7A85xfBgIIIIAAAggggAACCCBQFmA8p4k/BlcTLowoOOZTa1GOMNbgzhN2ju04arul2riWHUnM6UTddcLqC8Yk7i7pwXm1SmNMwTmt0u6yljwR9QjGYPTo0d74HwkXUQXTPY/xpnR9KT13AvQ/mhhS5pOYT2rizy13VfF8dzOkJFy4GTdajQACCCCAQFYECv/C6nLCRXB1HftRVdo1otIP7v3339fhhx+uBx54oHxK2EeYwUFo+0jQPraMuhtE2KrWldoaFpOf//znOvDAAyP9exPc+cMuqrRDxo033uit+F06dt99d9mfBVexrlTxrFmzZNeUdgcJS0Qh4SJS2Jw/iRdq50PIDaQrUPj+Rrq8HUt/6aWXZM+jBQsWeH9x//33e/931113LZ/42GOPadCgQZGbFUwwHDt2rLbZZhvvn9JRLTkyyqR5rcZ89NFHOvTQQ3XvvfeWTw1LuAgmh8TdSSLqxHvchIuw9p922mleMkjXrl1r3b7395988om3WqGtfFg6gh8fRCqIkyoK8Dznx4EAAggggAACCCCAAAIIlAUYz2nij8HlhIuwRSbizB8Zc3A8xv4sbA4puPvpLrvsouuvv14rr7xypGgF54Sq7VoRFpOoi4OF7fxRqa53333Xm/+aOXNm+R6mTZumPfbYI9I9ffbZZzr66KN1yy23lM+38UCz8R/scBGJM5WTGG9KhZVC8ytA/6OJsWU+qeNiY8wnNfHHl4OqeL67GUQSLtyMG61GAAEEEEAgKwKFf2F1OeHCPl60j/RskLR0xFkt2laKvuGGG3TEEUeUr6+02vIXX3yhk08+WVdccUX5XBsAvvLKK7XssstW/T1/+eWXOuuss2TbSPuPSgkXYR9lHnvssbroootqrt7817/+VbZ60pNPPtmhrkoJF2GJILbatu1aEfKC1KHMsN/OhAkTvFWX/NeScJGV/9yl2w5eqNP1pXTnBQrf32hmBD/44APvWThjxgyv2vPPP19ff/21xowZ4/3velbJC04SW6LD9773PW+nqChlhk0yH3XUUbLn5pJLLlmTJ6zPYheFJVwEk0OWWWYZTZ06VYMHD65Zj50QTNgYOHCgJk+erJ49e3a4Pm7Chd2D9aOOP/74cjm2UqEllfoTV6o10j5WsH5bKdHT7u2OO+7wdrjgSEaA53kyjpSCAAIIIIAAAggggAACuRBgPKeJYXQ54SLsg/+o80dGHDaHtNlmm3ljHmuuuWaHKPzpT3/Svvvuq+eee67859ddd523sFatOZ2w+aNqCRc2/jJq1Chvh9bSETYHFPYzsQ9Y99lnH7322mvlv65UV9hcn4312Pzdt7/97Zq/wqeeesqryxI37KhkR8JFTcrUTmC8KTVaCs6nAP2PJsaV+aR3vO9CZs+e7akzn9TEH18OquL57mYQSbhwM260GgEEEEAAgawIFP6F1eWEC/sRvfDCC94q1rbbRenYa6+9vESIb33rWxV/Z/bRn60QfeKJJ3a41lbBscSG7t27d7o2rK6zzz7bS8QIO98KsA887SNF+6iy9HFgqeBqu3EEVymK8kGilX/KKafommuu6dT2SgkXYQPZUeoKu69Kg+XBhIttt91Wdn+9evVqyX8H4n4g2pJGOlgpL9QOBo0mN1Og8P2NZmIHExeHDx+uzz//vLybVViSQpT2+Z/NlrRhzzFLZLAjSpnjxo2T7ehQOuy5aRPn6667btXq7ZlriQa2s8OHH37Y4VybTL/88su11FJLlf887NluE80333xzzbrsAwFLnLSVEUvH6NGjveTWLl26dKg7+Dzt3bu357HBBhtUvJ8333xTI0aM8JI6Soe1beLEidp4442rOrzyyivexwP+Dwqszzdp0qTIO3NFiXPRz+F5XvRfAPePAAIIIIAAAggggAACPgHGc5r4c3A54cKYbEcFWwDEPw903HHHeQuBLL300hUlLdni2muv9caM/NfaPJXNXwXHYyotaGHzQrYqdaWki0rzR9USLqwua39pERO7iShjTJbYYYkapV1n/WNhd911l9Zee+1OHmGLg9m8mjlU8wuryxY/s3m7oF0w4cLcbUyPI30BxpvSN6aGXAnQ/2hiOJlP6rzAaZRnvYWI+aQm/lAzWhXP94wGpkazSLhwM260GgEEEEAAgawIFP6F1fWEC3sJvuSSS7zBU/+xySabeDtKDBgwQIsttliHv7OBe1th+dJLL+0wgF3r5dEGvm31nlNPPbVDebZSke20scYaa3T4808++cT7CPLiiy/ulGxhJ1ZLuAjbPtoGvq2s7bffvsM92YeYv/nNb7w2PPjgg6H/blVKuLCTwz5+tKSL8847Tz/84Q87JZNUuq/LLrtMthNH8MXKkmH2228/zZ0712ubrYxw9dVXe38WjE0z/sNAwkU6yrxQp+NKqbkRKHx/o9mRfOCBB7TrrruGVlvvZOqLL76oYcOGeavl2bPMki3ff/99r44oZc6aNUu77757hz6B7TphiRgbbrhhp+enPd9/97vfec/+W2+9NfRehgwZ4iUxrrTSSh3+PmwVQesb2SS57QbWtWvXTuVZf8Am9y0JpHRYf8CSKPr27dvp/I8//thLgCglndgJ1veyjwGWWGKJiiEP7lJhJ1o9Z555pvbee+9Ok+i2y9i0adM0duxYWf/I37Y4u2M0+zfoan08z12NHO1GAAEEEEAAAQQQQACBFAQYz0kBtVKRridc2FybzVNdddVVHW5x55139uZuwsZ+/vznP3tjNbZDhf+wMS1bYKLSomLvvfeelyjgT2hYccUVdcYZZ3g7g/oTFCxp4o033vAW67JFyIJHtYQLOze4E6r9WaXxLJtDs93XTz/9dD3//POx6gpLJLECbDcPm6uynT78YxY2bmZ12O6z/oU9+vfv7829BefrrCybE7Rxq9JhzrYIyKqrrtrEX3oxq2K8qZhx567rFqD/UTddfRcyn9R5Vyrmk+r7LRXtKp7vbkachAs340arEUAAAQQQyIpA4V9YXU+4sB+SZc/bQLZ9xB88bKUcS1BYbbXVtGjRIu+jfxt8De42EWVXh2p12YeXNpBrK17bqjnz5s2TfVgZXIna375qCReWSGIr9/hXwi5da4khAwcO9D72tEmImTNn6re//W2HQeLNN9+8Q2JItYQLu3DOnDk66KCDOuz2YX9uLrYjha2+bW2qdF/VVhoK+yDTyrYJhp49e2rxxRf3PtCstiJ2kv/BIOEiSc1vyuKFOh1XSs2NQOH7G82OpCUc2A5YCxYs6FD1KqusounTp9fcTSGsvcGtpUvnRC3TEhZtl4qw5Il+/fppq622KidOvP766/rVr37VIcHA6rOVCi2R8bXXXvOqt/6A7aRlz1P/UWmS2s6xvpH1E9ZZZx3vEnsuPv3003r22Wc73fb48eO9ieuwBA3rV1kSqk1W+w8r3/oPdtgktiWF+I9KCax2jn0cYP22Pn36eP0pu9eHH364U//E+kAXXnih9xFBcLXCZv/W8lYfz/O8RZT7QQABBBBAAAEEEEAAgQYEGM9pAC/upa4nXNj9hiVClBxsPsTGcWzRDJufsjkbm5cJHrUWBiudb2NDBx98cIedQO3v/HM61eoplVMr4SJsDrF0rY3hbLPNNurWrZssecTmxPyLZdi80ZJLLuktmmZHrbqqzfVZPVtuuWXFebHSvVdbnCPsg1obi7J22TyVlW+JKXY/HMkKMN6UrCel5V6A/keTQ8x80r+8xUqPP/74TvLMJzX5x+hYdTzfHQtYe3NJuHAzbrQaAQQQQACBrAgU/oU1DwkX9mOygVj7KNB2lAgmU9T6sVmGvr1E2seOUQ5LorAPDK+//voop3vnWDKGbSc9cuTI8jXVEi7spIULF3ofOd52222R69lpp528FXlssH7EiBHl62olXNiJ9mHnj3/8Y82fPz9yfXbi4Ycf7tnbwHTYUe2jz9L5jz32mAYNGhSr3npPJuGiXrnq1/FCnY4rpeZGoPD9jWZHslKyX6UEhSjtC24tXbrGkiDsWd2jR4+axdik86GHHtph5b2aF7UnItgOD7bzlO0q8dBDD3mXrb/++poyZUo5ecJflvXxLHnz7LPPjlJFh3MsocGSWa0fYjt5VDpsJUXr31Tqe1Xa+cOSLuzvLLE0br/N2maJmtanCksEiX2zXNBBgOc5PwgEEEAAAQQQQAABBBBAoCzAeE4Tfwx5SLgwLpvXsfmjm266Kbae7YZhyQm9e/eOdK3txjpq1KhOSRfVLj7uuOO8xSuiJkFYWbagydFHHy2bx4l6lOaNbL7KdjW1o1bChZ1jc3027mP/xDks0eSaa67xFisJGdvwigrb7d1fh41xWXtt7IkjWQHGm5L1pLTcC9D/aHKImU+SmE9q8o8uJ9XxfHczkCRcuBk3Wo0AAggggEBWBAr/wpqXhAv7QdkWwk888YTsg0RbqbnWYQkCNvBtqyMvt9xytU7v8PdffPGFpk2b5tXlX7EnrJBDDjnE2xb6D3/4g7dCTumolXBRGly27aRty+Rqu2XYALCtFmQfR9p93X777bETLqw+mwyYMGGCt1tIrQ8gbUUDGyi3jz+XWGKJqn61klQqfZAZKygRTybhIiJUzNN4oY4JxulFEyh8f6PZAbdkP3v2jhkzpkPVJ5xwgpckWO9KdWEr4Y0ePVrnnntu5J0W/vKXv+iMM84I3eki6GTPd9uByhIf1lhjDW+3ruCuEtX6E9Y3uu+++7yki5dffjlSGGynDXu+DxgwQIsttljVa2oNwlezsRjZDl3Wx7n33nsjtc0+PDjnnHO8XbIqTZ5HKoiTKgrwPOfHgQACCCCAAAIIIIAAAgiUBRjPaeKPIS8JF0Zm80f33HOPxo0bF2k8xuZabAxl+PDhVRe+CAtH1Dkdmzey+SxbyMMW6IiTBGH1xqnHxr1soQxbxMPGzOLWVZrrs4U6nn/++Zq/wgMPPNAbL7Kxs2qHjUXNmDHDW3jMdlUNHrbbu82t9erVq2adnBBPgPGmeF6cXXgB+h9N/gkwn/RvcOaTmvzDy0F1PN/dDCIJF27GjVYjgAACCCCQFYHCv7DmKeGi9KOyVZPtAz4bOP3lL3/pDciWkhVsF4uNNtpIO+64o+yDwmWXXbah3+Inn3yihx9+WLbCs9VZSr6wemwV7b333lvf//73vQ8WrS1xEy5KjXv//fe9DyZtRWvbgcIGg22A3HbnsA8ibSDeVvApvdTUm3Dhr2/69OmaOXNmh/sqbRtpfkOGDInlZ5MMZnXnnXd6Ky75B7TjfqzaSNBIuGhEr/K1vFCn40qpuREofH+jFZEMS46IkuxYra32nLdnu383qHrKtIHr3/3ud16iQbCvYskEtuKfPWftGb/yyit3aJJN2FuyY+mwSeUrr7yy6jPZ3zd69tln9eqrr5afw9Z/WG+99bydvnbbbTetu+66sXaOsHuxRNdbbrnF2y3Ln4gaZWVAu95WGLR4zZkzR6+99lq5jFLbttlmGw0bNkzWD6mVBNKK31qe6uR5nqdoci8IIIAAAggggAACCCDQoADjOQ0Cxrk8TwkXpfu2+TebC7GdIWwX8nnz5nkLXdkCG3369PHmiwYPHqzNNtssdqKF39Y+FLX5FtsF1RYlK82J2RzSFlts4Y2p2JhPaYypniQIq69SPTZ+Y2NZtgO7vx67pt667FobzzI/mxcL+m266aay8aLdd9+9PAcX9fdm41A33nijN/9l42Slw3YWmTp1qjbYYIOoRXFeRAHGmyJCcRoC/xag/9GCXwLzSd+gM5/Ugh+go1XyfHczcCRcuBk3Wo0AAggggEBWBHhhzUokaAcCCDgtwAu10+Gj8ekL0N9I35gaEEAgAQGe5wkgUgQCCCCAAAIIIIAAAgjkRYDxnLxEkvtAAIGWCjDe1FJ+KndPgP6HezGjxQgUUoDnu5thJ+HCzbjRagQQQAABBLIiwAtrViJBOxBAwGkBXqidDh+NT1+A/kb6xtSAAAIJCPA8TwCRIhBAAAEEEEAAAQQQQCAvAozn5CWS3AcCCLRUgPGmlvJTuXsC9D/cixktRqCQAjzf3Qw7CRduxo1WI4AAAgggkBUBXlizEgnagQACTgvwQu10+Gh8+gL0N9I3pgYEEEhAgOd5AogUgQACCCCAAAIIIIAAAnkRYDwnL5HkPhBAoKUCjDe1lJ/K3ROg/+FezGgxAoUU4PnuZthJuHAzbrQaAQQQQACBrAjwwpqVSNAOBBBwWoAXaqfDR+PTF6C/kb4xNSCAQAICPM8TQPz/7dtLbh0xDATA3P/UgZfZxuSQTdUBPOxXbUAfQ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QMg2FgAAEDhJREFU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/HNg3RJKDgIECBwQcFY7UKKfUCZgv1FG6UMECHwsYD3/GNw4AgQIECBAgAABAgTWCLjPWVOFIAQIHBNw33SsUD+nVMD+o5TTxwgQ+FDA+v4h9v+OUtL/yvk7AgQIECBA4EfAgdX/AQECBHoEnNV6XH01U8B+I7M3qQkQ+PPHeu6/gAABAgQIECBAgACBVwXc57zavN9NgEC3gPumbmHfTxaw/0huT3YCbwtY3wP6V1JASSISIECAAIHFAg6si8sRjQCBaAFntej6hC8WsN8oBvU5AgQ+E7Cef0ZtEAECBAgQIECAAAECywTc5ywrRBwCBM4IuG86U6Uf0iBg/9GA6pMECHwiYH3/hPl3Q5T0Oz9/TYAAAQIEXhdwYH39P8DvJ0CgS8BZrUvWdxMF7DcSW5OZAIEfAeu5/wMCBAgQIECAAAECBF4VcJ/zavN+NwEC3QLum7qFfT9ZwP4juT3ZCbwtYH0P6F9JASWJSIAAAQIECBAgQIAAAQIECBAgQIAAAQIECBAgQIAAAQIECBAgQIAAAQIECBAgQIAAAQIECHwr4MHFt96mESBAgAABAgQIECBAgAABAgQIECBAgAABAgQIECBAgAABAgQIECBAgAABAgQIECBAgAABAgECHlwElCQiAQIECBAgQIAAAQIECBAgQIAAAQIECBAgQIAAAQIECBAgQIAAAQIECBAgQIAAAQIECBAg8K2ABxffeptGgAABAgQIECBAgAABAgQIECBAgAABAgQIECBAgAABAgQIECBAgAABAgQIECBAgAABAgQIBAh4cBFQkogECBAgQIAAAQIECBAgQIAAAQIECBAgQIAAAQIECBAgQIAAAQIECBAgQIAAAQIECBAgQIDAtwIeXHzrbRoBAgQIECBAgAABAgQIECBAgAABAgQIECBAgAABAgQIECBAgAABAgQIECBAgAABAgQIECAQIODBRUBJIhIgQIAAAQIECBAgQIAAAQIECBAgQIAAAQIECBAgQIAAAQIECBAgQIAAAQIECBAgQIAAAQLfCnhw8a23aQQIECBAgAABAgQIECBAgAABAgQIECBAgAABAgQIECBAgAABAgQIECBAgAABAgQIECBAgECAgAcXASWJSIAAAQIECBAgQIAAAQIECBAgQIAAAQIECBAgQIAAAQIECBAgQIAAAQIECBAgQIAAAQIECHwr4MHFt96mESBAgAABAgQIECBAgAABAgQIECBAgAABAgQIECBAgAABAgQIECBAgAABAgQIECBAgAABAgECHlwElCQiAQIECBAgQIAAAQIECBAgQIAAAQIECBAgQIAAAQIECBAgQIAAAQIECBAgQIAAAQIECBAg8K2ABxffeptGgAABAgQIECBAgAABAgQIECBAgAABAgQIECBAgAABAgQIECBAgAABAgQIECBAgAABAgQIBAh4cBFQkogECBAgQIAAAQIECBAgQIAAAQIECBAgQIAAAQIECBAgQIAAAQIECBAgQIAAAQIECBAgQIDAtwIeXHzrbRoBAgQIECBAgAABAgQIECBAgAABAgQIECBAgAABAgQIECBAgAABAgQIECBAgAABAgQIECAQIODBRUBJIhIgQIAAAQIECBAgQIAAAQIECBAgQIAAAQIECBAgQIAAAQIECBAgQIAAAQIECBAgQIAAAQLfCnhw8a23aQQIECBAgAABAgQIECBAgAABAgQIECBAgAABAgQIECBAgAABAgQIECBAgAABAgQIECBAgECAgAcXASWJSIAAAQIECBAgQIAAAQIECBAgQIAAAQIECBAgQIAAAQIECBAgQIAAAQIECBAgQIAAAQIECHwr4MHFt96mESBAgAABAgQIECBAgAABAgQIECBAgAABAgQIECBAgAABAgQIECBAgAABAgQIECBAgAABAgECHlwElCQiAQIECBAgQIAAAQIECBAgQIAAAQIECBAgQIAAAQIECBAgQIAAAQIECBAgQIAAAQIECBAg8K2ABxffeptGgAABAgQIECBAgAABAgQIECBAgAABAgQIECBAgAABAgQIECBAgAABAgQIECBAgAABAgQIBAh4cBFQkogECBAgQIAAAQIECBAgQIAAAQIECBAgQIAAAQIECBAgQIAAAQIECBAgQIAAAQIECBAgQIDAtwIeXHzrbRoBAgQIECBAgAABAgQIECBAgAABAgQIECBAgAABAgQIECBAgAABAgQIECBAgAABAgQIECAQIODBRUBJIhIgQIAAAQIECBAgQIAAAQIECBAgQIAAAQIECBAgQIAAAQIECBAgQIAAAQIECBAgQIAAAQLfCnhw8a23aQQIECBAgAABAgQIECBAgAABAgQIECBAgAABAgQIECBAgAABAgQIECBAgAABAgQIECBAgECAgAcXASWJSIAAAQIECBAgQIAAAQIECBAgQIAAAQIECBAgQIAAAQIECBAgQIAAAQIECBAgQIAAAQIECHwr4MHFt96mESBAgAABAgQIECBAgAABAgQIECBAgAABAgQIECBAgAABAgQIECBAgAABAgQIECBAgAABAgECHlwElCQiAQIECBAgQIAAAQIECBAgQIAAAQIECBAgQIAAAQIECBAgQIAAAQIECBAgQIAAAQIECBAg8K2ABxffeptGgAABAgQIECBAgAABAgQIECBAgAABAgQIECBAgAABAgQIECBAgAABAgQIECBAgAABAgQIBAh4cBFQkogECBAgQIAAAQIECBAgQIAAAQIECBAgQIAAAQIECBAgQIAAAQIECBAgQIAAAQIECBAgQIDAtwIeXHzrbRoBAgQIECBAgAABAgQIECBAgAABAgQIECBAgAABAgQIECBAgAABAgQIECBAgAABAgQIECAQIODBRUBJIhIgQIAAAQIECBAgQIAAAQIECBAgQIAAAQIECBAgQIAAAQIECBAgQIAAAQIECBAgQIAAAQLfCnhw8a23aQQIECBAgAABAgQIECBAgAABAgQIECBAgAABAgQIECBAgAABAgQIECBAgAABAgQIECBAgECAgAcXASWJSIAAAQIECBAgQIAAAQIECBAgQIAAAQIECBAgQIAAAQIECBAgQIAAAQIECBAgQIAAAQIECHwr4MHFt96mESBAgAABAgQIECBAgAABAgQIECBAgAABAgQIECBAgAABAgQIECBAgAABAgQIECBAgAABAgECHlwElCQiAQIECBAgQIAAAQIECBAgQIAAAQIECBAgQIAAAQIECBAgQIAAAQIECBAgQIAAAQIECBAg8K2ABxffeptGgAABAgQIECBAgAABAgQIECBAgAABAgQIECBAgAABAgQIECBAgAABAgQIECBAgAABAgQIBAh4cBFQkogECBAgQIAAAQIECBAgQIAAAQIECBAgQIAAAQIECBAgQIAAAQIECBAgQIAAAQIECBAgQIDAtwIeXHzrbRoBAgQIECBAgAABAgQIECBAgAABAgQIECBAgAABAgQIECBAgAABAgQIECBAgAABAgQIECAQIODBRUBJIhIgQIAAAQIECBAgQIAAAQIECBAgQIAAAQIECBAgQIAAAQIECBAgQIAAAQIECBAgQIAAAQLfCnhw8a23aQQIECBAgAABAgQIECBAgAABAgQIECBAgAABAgQIECBAgAABAgQIECBAgAABAgQIECBAgECAwF/eazoDdcbpqwAAAABJRU5ErkJggg==">
          <a:extLst>
            <a:ext uri="{FF2B5EF4-FFF2-40B4-BE49-F238E27FC236}">
              <a16:creationId xmlns:a16="http://schemas.microsoft.com/office/drawing/2014/main" id="{DFE3F3D0-F525-4E9F-B88C-6388CC0F9732}"/>
            </a:ext>
          </a:extLst>
        </xdr:cNvPr>
        <xdr:cNvSpPr>
          <a:spLocks noChangeAspect="1" noChangeArrowheads="1"/>
        </xdr:cNvSpPr>
      </xdr:nvSpPr>
      <xdr:spPr bwMode="auto">
        <a:xfrm>
          <a:off x="6466621" y="19818285"/>
          <a:ext cx="7540056" cy="2993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583406</xdr:colOff>
      <xdr:row>49</xdr:row>
      <xdr:rowOff>59532</xdr:rowOff>
    </xdr:from>
    <xdr:to>
      <xdr:col>9</xdr:col>
      <xdr:colOff>933089</xdr:colOff>
      <xdr:row>65</xdr:row>
      <xdr:rowOff>134238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DCE289-4F46-466B-B573-779AA8661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216" y="8923497"/>
          <a:ext cx="7539613" cy="2974116"/>
        </a:xfrm>
        <a:prstGeom prst="rect">
          <a:avLst/>
        </a:prstGeom>
      </xdr:spPr>
    </xdr:pic>
    <xdr:clientData/>
  </xdr:twoCellAnchor>
  <xdr:twoCellAnchor editAs="oneCell">
    <xdr:from>
      <xdr:col>10</xdr:col>
      <xdr:colOff>506710</xdr:colOff>
      <xdr:row>49</xdr:row>
      <xdr:rowOff>25706</xdr:rowOff>
    </xdr:from>
    <xdr:to>
      <xdr:col>16</xdr:col>
      <xdr:colOff>173606</xdr:colOff>
      <xdr:row>65</xdr:row>
      <xdr:rowOff>2803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CB142EE-B37A-4C0F-873E-C5C0C2D4C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8434" y="9145620"/>
          <a:ext cx="4767369" cy="29550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103</xdr:row>
      <xdr:rowOff>0</xdr:rowOff>
    </xdr:from>
    <xdr:to>
      <xdr:col>9</xdr:col>
      <xdr:colOff>969185</xdr:colOff>
      <xdr:row>119</xdr:row>
      <xdr:rowOff>19051</xdr:rowOff>
    </xdr:to>
    <xdr:sp macro="" textlink="">
      <xdr:nvSpPr>
        <xdr:cNvPr id="2" name="AutoShape 5" descr="data:image/png;base64,iVBORw0KGgoAAAANSUhEUgAADFwAAATUCAYAAADvWfI5AAAAAXNSR0IArs4c6QAAOjl0RVh0bXhmaWxlACUzQ214R3JhcGhNb2RlbCUzRSUzQ3Jvb3QlM0UlM0NteENlbGwlMjBpZCUzRCUyMjAlMjIlMkYlM0UlM0NteENlbGwlMjBpZCUzRCUyMjElMjIlMjBwYXJlbnQlM0QlMjIwJTIyJTJGJTNFJTNDbXhDZWxsJTIwaWQlM0QlMjIyJTIyJTIwdmFsdWUlM0QlMjIlMjIlMjBzdHlsZSUzRCUyMnNoYXBlJTNEbXhncmFwaC5waWQudmVzc2Vscy5taXhpbmdfcmVhY3RvciUzQmh0bWwlM0QxJTNCcG9pbnRlckV2ZW50cyUzRDElM0JhbGlnbiUzRGNlbnRlciUzQnZlcnRpY2FsTGFiZWxQb3NpdGlvbiUzRGJvdHRvbSUzQnZlcnRpY2FsQWxpZ24lM0R0b3AlM0JkYXNoZWQlM0QwJTNCJTIyJTIwdmVydGV4JTNEJTIyMSUyMiUyMHBhcmVudCUzRCUyMjElMjIlM0UlM0NteEdlb21ldHJ5JTIweCUzRCUyMjIwJTIyJTIweSUzRCUyMjI0MCUyMiUyMHdpZHRoJTNEJTIyNTAlMjIlMjBoZWlnaHQlM0QlMjI5NiUyMiUyMGFzJTNEJTIyZ2VvbWV0cnklMjIlMkYlM0UlM0MlMkZteENlbGwlM0UlM0NteENlbGwlMjBpZCUzRCUyMjMlMjIlMjB2YWx1ZSUzRCUyMiUyMiUyMHN0eWxlJTNEJTIyZWRnZVN0eWxlJTNEb3J0aG9nb25hbEVkZ2VTdHlsZSUzQnJvdW5kZWQlM0QwJTNCb3J0aG9nb25hbExvb3AlM0QxJTNCamV0dHlTaXplJTNEYXV0byUzQmh0bWwlM0QxJTNCJTIyJTIwZWRnZSUzRCUyMjElMjIlMjBzb3VyY2UlM0QlMjI1JTIyJTIwdGFyZ2V0JTNEJTIyNiUyMiUyMHBhcmVudCUzRCUyMjElMjIlM0UlM0NteEdlb21ldHJ5JTIwcmVsYXRpdmUlM0QlMjIxJTIyJTIwYXMlM0QlMjJnZW9tZXRyeSUyMiUyRiUzRSUzQyUyRm14Q2VsbCUzRSUzQ214Q2VsbCUyMGlkJTNEJTIyNCUyMiUyMHZhbHVlJTNEJTIyJTIyJTIwc3R5bGUlM0QlMjJlZGdlU3R5bGUlM0RvcnRob2dvbmFsRWRnZVN0eWxlJTNCcm91bmRlZCUzRDAlM0JvcnRob2dvbmFsTG9vcCUzRDElM0JqZXR0eVNpemUlM0RhdXRvJTNCaHRtbCUzRDElM0IlMjIlMjBlZGdlJTNEJTIyMSUyMiUyMHNvdXJjZSUzRCUyMjUlMjIlMjB0YXJnZXQlM0QlMjI4JTIyJTIwcGFyZW50JTNEJTIyMSUyMiUzRSUzQ214R2VvbWV0cnklMjByZWxhdGl2ZSUzRCUyMjElMjIlMjBhcyUzRCUyMmdlb21ldHJ5JTIyJTJGJTNFJTNDJTJGbXhDZWxsJTNFJTNDbXhDZWxsJTIwaWQlM0QlMjI1JTIyJTIwdmFsdWUlM0QlMjIlMjIlMjBzdHlsZSUzRCUyMnZlcnRpY2FsTGFiZWxQb3NpdGlvbiUzRGJvdHRvbSUzQmFsaWduJTNEY2VudGVyJTNCZGFzaGVkJTNEMCUzQmh0bWwlM0QxJTNCdmVydGljYWxBbGlnbiUzRHRvcCUzQnNoYXBlJTNEbXhncmFwaC5waWQuZmlsdGVycy5maWx0ZXIlM0IlMjIlMjB2ZXJ0ZXglM0QlMjIxJTIyJTIwcGFyZW50JTNEJTIyMSUyMiUzRSUzQ214R2VvbWV0cnklMjB4JTNEJTIyMTYwJTIyJTIweSUzRCUyMjI2MyUyMiUyMHdpZHRoJTNEJTIyNTAlMjIlMjBoZWlnaHQlM0QlMjI1MCUyMiUyMGFzJTNEJTIyZ2VvbWV0cnklMjIlMkYlM0UlM0MlMkZteENlbGwlM0UlM0NteENlbGwlMjBpZCUzRCUyMjYlMjIlMjB2YWx1ZSUzRCUyMlByb2R1Y3QlMjAxJTI2YW1wJTNCbmJzcCUzQiUyMiUyMHN0eWxlJTNEJTIyd2hpdGVTcGFjZSUzRHdyYXAlM0JodG1sJTNEMSUzQnZlcnRpY2FsQWxpZ24lM0R0b3AlM0JkYXNoZWQlM0QwJTNCJTIyJTIwdmVydGV4JTNEJTIyMSUyMiUyMHBhcmVudCUzRCUyMjElMjIlM0UlM0NteEdlb21ldHJ5JTIweCUzRCUyMjE0Mi41JTIyJTIweSUzRCUyMjM4OCUyMiUyMHdpZHRoJTNEJTIyODUlMjIlMjBoZWlnaHQlM0QlMjIzMCUyMiUyMGFzJTNEJTIyZ2VvbWV0cnklMjIlMkYlM0UlM0MlMkZteENlbGwlM0UlM0NteENlbGwlMjBpZCUzRCUyMjclMjIlMjBzdHlsZSUzRCUyMmVkZ2VTdHlsZSUzRG9ydGhvZ29uYWxFZGdlU3R5bGUlM0Jyb3VuZGVkJTNEMCUzQm9ydGhvZ29uYWxMb29wJTNEMSUzQmpldHR5U2l6ZSUzRGF1dG8lM0JodG1sJTNEMSUzQmV4aXRYJTNEMC41JTNCZXhpdFklM0QxJTNCZXhpdER4JTNEMCUzQmV4aXREeSUzRDAlM0IlMjIlMjBlZGdlJTNEJTIyMSUyMiUyMHNvdXJjZSUzRCUyMjglMjIlMjB0YXJnZXQlM0QlMjIxMiUyMiUyMHBhcmVudCUzRCUyMjElMjIlM0UlM0NteEdlb21ldHJ5JTIwcmVsYXRpdmUlM0QlMjIxJTIyJTIwYXMlM0QlMjJnZW9tZXRyeSUyMiUzRSUzQ214UG9pbnQlMjB4JTNEJTIyMzE1JTIyJTIweSUzRCUyMjM5MCUyMiUyMGFzJTNEJTIydGFyZ2V0UG9pbnQlMjIlMkYlM0UlM0MlMkZteEdlb21ldHJ5JTNFJTNDJTJGbXhDZWxsJTNFJTNDbXhDZWxsJTIwaWQlM0QlMjI4JTIyJTIwdmFsdWUlM0QlMjIlMjZsdCUzQmRpdiUyNmd0JTNCJTI2bHQlM0JiciUyNmd0JTNCJTI2bHQlM0IlMkZkaXYlMjZndCUzQiUyNmx0JTNCZGl2JTI2Z3QlM0IlMjZsdCUzQmZvbnQlMjBzdHlsZSUzRCUyNnF1b3QlM0Jmb250LXNpemUlM0ElMjAxMXB4JTNCJTI2cXVvdCUzQiUyNmd0JTNCTW90aGVyJTI2bHQlM0IlMkZmb250JTI2Z3QlM0IlMjZsdCUzQiUyRmRpdiUyNmd0JTNCJTI2bHQlM0JkaXYlMjZndCUzQiUyNmx0JTNCZm9udCUyMHN0eWxlJTNEJTI2cXVvdCUzQmZvbnQtc2l6ZSUzQSUyMDExcHglM0IlMjZxdW90JTNCJTI2Z3QlM0JMaXF1b3IlMjZsdCUzQiUyRmZvbnQlMjZndCUzQiUyNmx0JTNCJTJGZGl2JTI2Z3QlM0IlMjIlMjBzdHlsZSUzRCUyMnJob21idXMlM0J3aGl0ZVNwYWNlJTNEd3JhcCUzQmh0bWwlM0QxJTNCdmVydGljYWxBbGlnbiUzRHRvcCUzQmRhc2hlZCUzRDAlM0IlMjIlMjB2ZXJ0ZXglM0QlMjIxJTIyJTIwcGFyZW50JTNEJTIyMSUyMiUzRSUzQ214R2VvbWV0cnklMjB4JTNEJTIyMjc1JTIyJTIweSUzRCUyMjI0OCUyMiUyMHdpZHRoJTNEJTIyODAlMjIlMjBoZWlnaHQlM0QlMjI4MCUyMiUyMGFzJTNEJTIyZ2VvbWV0cnklMjIlMkYlM0UlM0MlMkZteENlbGwlM0UlM0NteENlbGwlMjBpZCUzRCUyMjklMjIlMjBzdHlsZSUzRCUyMmVkZ2VTdHlsZSUzRG9ydGhvZ29uYWxFZGdlU3R5bGUlM0Jyb3VuZGVkJTNEMCUzQm9ydGhvZ29uYWxMb29wJTNEMSUzQmpldHR5U2l6ZSUzRGF1dG8lM0JodG1sJTNEMSUzQmV4aXRYJTNEMSUzQmV4aXRZJTNEMC41JTNCZXhpdER4JTNEMCUzQmV4aXREeSUzRDAlM0JleGl0UGVyaW1ldGVyJTNEMCUzQmVudHJ5WCUzRDAlM0JlbnRyeVklM0QwLjUlM0JlbnRyeUR4JTNEMCUzQmVudHJ5RHklM0QwJTNCZW50cnlQZXJpbWV0ZXIlM0QwJTNCJTIyJTIwZWRnZSUzRCUyMjElMjIlMjBzb3VyY2UlM0QlMjIyJTIyJTIwdGFyZ2V0JTNEJTIyNSUyMiUyMHBhcmVudCUzRCUyMjElMjIlM0UlM0NteEdlb21ldHJ5JTIwcmVsYXRpdmUlM0QlMjIxJTIyJTIwYXMlM0QlMjJnZW9tZXRyeSUyMiUyRiUzRSUzQyUyRm14Q2VsbCUzRSUzQ214Q2VsbCUyMGlkJTNEJTIyMTAlMjIlMjB2YWx1ZSUzRCUyMiUyMiUyMHN0eWxlJTNEJTIyc2hhcGUlM0RteGdyYXBoLnBpZC52ZXNzZWxzLm1peGluZ19yZWFjdG9yJTNCaHRtbCUzRDElM0Jwb2ludGVyRXZlbnRzJTNEMSUzQmFsaWduJTNEY2VudGVyJTNCdmVydGljYWxMYWJlbFBvc2l0aW9uJTNEYm90dG9tJTNCdmVydGljYWxBbGlnbiUzRHRvcCUzQmRhc2hlZCUzRDAlM0IlMjIlMjB2ZXJ0ZXglM0QlMjIxJTIyJTIwcGFyZW50JTNEJTIyMSUyMiUzRSUzQ214R2VvbWV0cnklMjB4JTNEJTIyNDQwJTIyJTIweSUzRCUyMjI0MCUyMiUyMHdpZHRoJTNEJTIyNTAlMjIlMjBoZWlnaHQlM0QlMjI5NiUyMiUyMGFzJTNEJTIyZ2VvbWV0cnklMjIlMkYlM0UlM0MlMkZteENlbGwlM0UlM0NteENlbGwlMjBpZCUzRCUyMjExJTIyJTIwc3R5bGUlM0QlMjJlZGdlU3R5bGUlM0RvcnRob2dvbmFsRWRnZVN0eWxlJTNCcm91bmRlZCUzRDAlM0JvcnRob2dvbmFsTG9vcCUzRDElM0JqZXR0eVNpemUlM0RhdXRvJTNCaHRtbCUzRDElM0JleGl0WCUzRDElM0JleGl0WSUzRDAuNSUzQmV4aXREeCUzRDAlM0JleGl0RHklM0QwJTNCZW50cnlYJTNEMCUzQmVudHJ5WSUzRDAuNSUzQmVudHJ5RHglM0QwJTNCZW50cnlEeSUzRDAlM0JlbnRyeVBlcmltZXRlciUzRDAlM0IlMjIlMjBlZGdlJTNEJTIyMSUyMiUyMHNvdXJjZSUzRCUyMjglMjIlMjB0YXJnZXQlM0QlMjIxMCUyMiUyMHBhcmVudCUzRCUyMjElMjIlM0UlM0NteEdlb21ldHJ5JTIwcmVsYXRpdmUlM0QlMjIxJTIyJTIwYXMlM0QlMjJnZW9tZXRyeSUyMiUyRiUzRSUzQyUyRm14Q2VsbCUzRSUzQ214Q2VsbCUyMGlkJTNEJTIyMTIlMjIlMjB2YWx1ZSUzRCUyMldhc3RlJTIyJTIwc3R5bGUlM0QlMjJyb3VuZGVkJTNEMCUzQndoaXRlU3BhY2UlM0R3cmFwJTNCaHRtbCUzRDElM0IlMjIlMjB2ZXJ0ZXglM0QlMjIxJTIyJTIwcGFyZW50JTNEJTIyMSUyMiUzRSUzQ214R2VvbWV0cnklMjB4JTNEJTIyMjc3LjUlMjIlMjB5JTNEJTIyMzg2JTIyJTIwd2lkdGglM0QlMjI3NSUyMiUyMGhlaWdodCUzRCUyMjMyJTIyJTIwYXMlM0QlMjJnZW9tZXRyeSUyMiUyRiUzRSUzQyUyRm14Q2VsbCUzRSUzQ214Q2VsbCUyMGlkJTNEJTIyMTMlMjIlMjB2YWx1ZSUzRCUyMjQwJTI1JTIyJTIwc3R5bGUlM0QlMjJ0ZXh0JTNCc3Ryb2tlQ29sb3IlM0Rub25lJTNCYWxpZ24lM0RjZW50ZXIlM0JmaWxsQ29sb3IlM0Rub25lJTNCaHRtbCUzRDElM0J2ZXJ0aWNhbEFsaWduJTNEbWlkZGxlJTNCd2hpdGVTcGFjZSUzRHdyYXAlM0Jyb3VuZGVkJTNEMCUzQiUyMiUyMHZlcnRleCUzRCUyMjElMjIlMjBwYXJlbnQlM0QlMjIxJTIyJTNFJTNDbXhHZW9tZXRyeSUyMHglM0QlMjIzMDglMjIlMjB5JTNEJTIyMzM3JTIyJTIwd2lkdGglM0QlMjI2MCUyMiUyMGhlaWdodCUzRCUyMjMwJTIyJTIwYXMlM0QlMjJnZW9tZXRyeSUyMiUyRiUzRSUzQyUyRm14Q2VsbCUzRSUzQ214Q2VsbCUyMGlkJTNEJTIyMTQlMjIlMjB2YWx1ZSUzRCUyMjYwJTIwJTI1JTIyJTIwc3R5bGUlM0QlMjJ0ZXh0JTNCc3Ryb2tlQ29sb3IlM0Rub25lJTNCYWxpZ24lM0RjZW50ZXIlM0JmaWxsQ29sb3IlM0Rub25lJTNCaHRtbCUzRDElM0J2ZXJ0aWNhbEFsaWduJTNEbWlkZGxlJTNCd2hpdGVTcGFjZSUzRHdyYXAlM0Jyb3VuZGVkJTNEMCUzQiUyMiUyMHZlcnRleCUzRCUyMjElMjIlMjBwYXJlbnQlM0QlMjIxJTIyJTNFJTNDbXhHZW9tZXRyeSUyMHglM0QlMjI1ODAlMjIlMjB5JTNEJTIyMTMwJTIyJTIwd2lkdGglM0QlMjI2MCUyMiUyMGhlaWdodCUzRCUyMjMwJTIyJTIwYXMlM0QlMjJnZW9tZXRyeSUyMiUyRiUzRSUzQyUyRm14Q2VsbCUzRSUzQ214Q2VsbCUyMGlkJTNEJTIyMTUlMjIlMjB2YWx1ZSUzRCUyMiUyMiUyMHN0eWxlJTNEJTIyZW5kQXJyb3clM0RjbGFzc2ljJTNCaHRtbCUzRDElM0Jyb3VuZGVkJTNEMCUzQiUyMiUyMGVkZ2UlM0QlMjIxJTIyJTIwcGFyZW50JTNEJTIyMSUyMiUzRSUzQ214R2VvbWV0cnklMjB3aWR0aCUzRCUyMjUwJTIyJTIwaGVpZ2h0JTNEJTIyNTAlMjIlMjByZWxhdGl2ZSUzRCUyMjElMjIlMjBhcyUzRCUyMmdlb21ldHJ5JTIyJTNFJTNDbXhQb2ludCUyMHglM0QlMjIzMjglMjIlMjB5JTNEJTIyMTU5JTIyJTIwYXMlM0QlMjJzb3VyY2VQb2ludCUyMiUyRiUzRSUzQ214UG9pbnQlMjB4JTNEJTIyNDQ4JTIyJTIweSUzRCUyMjI2MCUyMiUyMGFzJTNEJTIydGFyZ2V0UG9pbnQlMjIlMkYlM0UlM0NBcnJheSUyMGFzJTNEJTIycG9pbnRzJTIyJTNFJTNDbXhQb2ludCUyMHglM0QlMjI0NDglMjIlMjB5JTNEJTIyMTU5JTIyJTJGJTNFJTNDJTJGQXJyYXklM0UlM0MlMkZteEdlb21ldHJ5JTNFJTNDJTJGbXhDZWxsJTNFJTNDbXhDZWxsJTIwaWQlM0QlMjIxNiUyMiUyMHZhbHVlJTNEJTIyJTIyJTIwc3R5bGUlM0QlMjJlZGdlU3R5bGUlM0RvcnRob2dvbmFsRWRnZVN0eWxlJTNCcm91bmRlZCUzRDAlM0JvcnRob2dvbmFsTG9vcCUzRDElM0JqZXR0eVNpemUlM0RhdXRvJTNCaHRtbCUzRDElM0IlMjIlMjBlZGdlJTNEJTIyMSUyMiUyMHNvdXJjZSUzRCUyMjE3JTIyJTIwcGFyZW50JTNEJTIyMSUyMiUzRSUzQ214R2VvbWV0cnklMjByZWxhdGl2ZSUzRCUyMjElMjIlMjBhcyUzRCUyMmdlb21ldHJ5JTIyJTNFJTNDbXhQb2ludCUyMHglM0QlMjI2OTUlMjIlMjB5JTNEJTIyMjg4JTIyJTIwYXMlM0QlMjJ0YXJnZXRQb2ludCUyMiUyRiUzRSUzQyUyRm14R2VvbWV0cnklM0UlM0MlMkZteENlbGwlM0UlM0NteENlbGwlMjBpZCUzRCUyMjE3JTIyJTIwdmFsdWUlM0QlMjIlMjIlMjBzdHlsZSUzRCUyMnZlcnRpY2FsTGFiZWxQb3NpdGlvbiUzRGJvdHRvbSUzQmFsaWduJTNEY2VudGVyJTNCZGFzaGVkJTNEMCUzQmh0bWwlM0QxJTNCdmVydGljYWxBbGlnbiUzRHRvcCUzQnNoYXBlJTNEbXhncmFwaC5waWQuZmlsdGVycy5maWx0ZXIlM0IlMjIlMjB2ZXJ0ZXglM0QlMjIxJTIyJTIwcGFyZW50JTNEJTIyMSUyMiUzRSUzQ214R2VvbWV0cnklMjB4JTNEJTIyNTgwJTIyJTIweSUzRCUyMjI2MyUyMiUyMHdpZHRoJTNEJTIyNTAlMjIlMjBoZWlnaHQlM0QlMjI1MCUyMiUyMGFzJTNEJTIyZ2VvbWV0cnklMjIlMkYlM0UlM0MlMkZteENlbGwlM0UlM0NteENlbGwlMjBpZCUzRCUyMjE4JTIyJTIwc3R5bGUlM0QlMjJlZGdlU3R5bGUlM0RvcnRob2dvbmFsRWRnZVN0eWxlJTNCcm91bmRlZCUzRDAlM0JvcnRob2dvbmFsTG9vcCUzRDElM0JqZXR0eVNpemUlM0RhdXRvJTNCaHRtbCUzRDElM0JleGl0WCUzRDElM0JleGl0WSUzRDAuNSUzQmV4aXREeCUzRDAlM0JleGl0RHklM0QwJTNCZXhpdFBlcmltZXRlciUzRDAlM0JlbnRyeVglM0QwJTNCZW50cnlZJTNEMC41JTNCZW50cnlEeCUzRDAlM0JlbnRyeUR5JTNEMCUzQmVudHJ5UGVyaW1ldGVyJTNEMCUzQiUyMiUyMGVkZ2UlM0QlMjIxJTIyJTIwc291cmNlJTNEJTIyMTAlMjIlMjB0YXJnZXQlM0QlMjIxNyUyMiUyMHBhcmVudCUzRCUyMjElMjIlM0UlM0NteEdlb21ldHJ5JTIwcmVsYXRpdmUlM0QlMjIxJTIyJTIwYXMlM0QlMjJnZW9tZXRyeSUyMiUyRiUzRSUzQyUyRm14Q2VsbCUzRSUzQ214Q2VsbCUyMGlkJTNEJTIyMTklMjIlMjB2YWx1ZSUzRCUyMiUyMiUyMHN0eWxlJTNEJTIyZWRnZVN0eWxlJTNEb3J0aG9nb25hbEVkZ2VTdHlsZSUzQnJvdW5kZWQlM0QwJTNCb3J0aG9nb25hbExvb3AlM0QxJTNCamV0dHlTaXplJTNEYXV0byUzQmh0bWwlM0QxJTNCJTIyJTIwZWRnZSUzRCUyMjElMjIlMjB0YXJnZXQlM0QlMjIyMCUyMiUyMHBhcmVudCUzRCUyMjElMjIlM0UlM0NteEdlb21ldHJ5JTIwcmVsYXRpdmUlM0QlMjIxJTIyJTIwYXMlM0QlMjJnZW9tZXRyeSUyMiUzRSUzQ214UG9pbnQlMjB4JTNEJTIyNjA1JTIyJTIweSUzRCUyMjMxMyUyMiUyMGFzJTNEJTIyc291cmNlUG9pbnQlMjIlMkYlM0UlM0MlMkZteEdlb21ldHJ5JTNFJTNDJTJGbXhDZWxsJTNFJTNDbXhDZWxsJTIwaWQlM0QlMjIyMCUyMiUyMHZhbHVlJTNEJTIyUHJvZHVjdCUyMiUyMHN0eWxlJTNEJTIyd2hpdGVTcGFjZSUzRHdyYXAlM0JodG1sJTNEMSUzQnZlcnRpY2FsQWxpZ24lM0R0b3AlM0JkYXNoZWQlM0QwJTNCJTIyJTIwdmVydGV4JTNEJTIyMSUyMiUyMHBhcmVudCUzRCUyMjElMjIlM0UlM0NteEdlb21ldHJ5JTIweCUzRCUyMjU2Mi41JTIyJTIweSUzRCUyMjM4OCUyMiUyMHdpZHRoJTNEJTIyODUlMjIlMjBoZWlnaHQlM0QlMjIzMCUyMiUyMGFzJTNEJTIyZ2VvbWV0cnklMjIlMkYlM0UlM0MlMkZteENlbGwlM0UlM0NteENlbGwlMjBpZCUzRCUyMjIxJTIyJTIwdmFsdWUlM0QlMjIlMjZsdCUzQmRpdiUyNmd0JTNCJTI2bHQlM0JiciUyNmd0JTNCJTI2bHQlM0IlMkZkaXYlMjZndCUzQiUyNmx0JTNCZGl2JTI2Z3QlM0IlMjZsdCUzQmZvbnQlMjBzdHlsZSUzRCUyNnF1b3QlM0Jmb250LXNpemUlM0ElMjAxMXB4JTNCJTI2cXVvdCUzQiUyNmd0JTNCTW90aGVyJTI2bHQlM0IlMkZmb250JTI2Z3QlM0IlMjZsdCUzQiUyRmRpdiUyNmd0JTNCJTI2bHQlM0JkaXYlMjZndCUzQiUyNmx0JTNCZm9udCUyMHN0eWxlJTNEJTI2cXVvdCUzQmZvbnQtc2l6ZSUzQSUyMDExcHglM0IlMjZxdW90JTNCJTI2Z3QlM0JMaXF1b3IlMjZsdCUzQiUyRmZvbnQlMjZndCUzQiUyNmx0JTNCJTJGZGl2JTI2Z3QlM0IlMjIlMjBzdHlsZSUzRCUyMnJob21idXMlM0J3aGl0ZVNwYWNlJTNEd3JhcCUzQmh0bWwlM0QxJTNCdmVydGljYWxBbGlnbiUzRHRvcCUzQmRhc2hlZCUzRDAlM0IlMjIlMjB2ZXJ0ZXglM0QlMjIxJTIyJTIwcGFyZW50JTNEJTIyMSUyMiUzRSUzQ214R2VvbWV0cnklMjB4JTNEJTIyNjk2JTIyJTIweSUzRCUyMjI0OCUyMiUyMHdpZHRoJTNEJTIyODAlMjIlMjBoZWlnaHQlM0QlMjI4MCUyMiUyMGFzJTNEJTIyZ2VvbWV0cnklMjIlMkYlM0UlM0MlMkZteENlbGwlM0UlM0NteENlbGwlMjBpZCUzRCUyMjIyJTIyJTIwc3R5bGUlM0QlMjJlZGdlU3R5bGUlM0RvcnRob2dvbmFsRWRnZVN0eWxlJTNCcm91bmRlZCUzRDAlM0JvcnRob2dvbmFsTG9vcCUzRDElM0JqZXR0eVNpemUlM0RhdXRvJTNCaHRtbCUzRDElM0JleGl0WCUzRDAuNSUzQmV4aXRZJTNEMSUzQmV4aXREeCUzRDAlM0JleGl0RHklM0QwJTNCJTIyJTIwZWRnZSUzRCUyMjElMjIlMjB0YXJnZXQlM0QlMjIyMyUyMiUyMHBhcmVudCUzRCUyMjElMjIlM0UlM0NteEdlb21ldHJ5JTIwcmVsYXRpdmUlM0QlMjIxJTIyJTIwYXMlM0QlMjJnZW9tZXRyeSUyMiUzRSUzQ214UG9pbnQlMjB4JTNEJTIyNzM2JTIyJTIweSUzRCUyMjM5MCUyMiUyMGFzJTNEJTIydGFyZ2V0UG9pbnQlMjIlMkYlM0UlM0NteFBvaW50JTIweCUzRCUyMjczNiUyMiUyMHklM0QlMjIzMjglMjIlMjBhcyUzRCUyMnNvdXJjZVBvaW50JTIyJTJGJTNFJTNDJTJGbXhHZW9tZXRyeSUzRSUzQyUyRm14Q2VsbCUzRSUzQ214Q2VsbCUyMGlkJTNEJTIyMjMlMjIlMjB2YWx1ZSUzRCUyMldhc3RlJTIyJTIwc3R5bGUlM0QlMjJyb3VuZGVkJTNEMCUzQndoaXRlU3BhY2UlM0R3cmFwJTNCaHRtbCUzRDElM0IlMjIlMjB2ZXJ0ZXglM0QlMjIxJTIyJTIwcGFyZW50JTNEJTIyMSUyMiUzRSUzQ214R2VvbWV0cnklMjB4JTNEJTIyNjk4LjUlMjIlMjB5JTNEJTIyMzg2JTIyJTIwd2lkdGglM0QlMjI3NSUyMiUyMGhlaWdodCUzRCUyMjMyJTIyJTIwYXMlM0QlMjJnZW9tZXRyeSUyMiUyRiUzRSUzQyUyRm14Q2VsbCUzRSUzQ214Q2VsbCUyMGlkJTNEJTIyMjQlMjIlMjB2YWx1ZSUzRCUyMjQwJTI1JTIyJTIwc3R5bGUlM0QlMjJ0ZXh0JTNCc3Ryb2tlQ29sb3IlM0Rub25lJTNCYWxpZ24lM0RjZW50ZXIlM0JmaWxsQ29sb3IlM0Rub25lJTNCaHRtbCUzRDElM0J2ZXJ0aWNhbEFsaWduJTNEbWlkZGxlJTNCd2hpdGVTcGFjZSUzRHdyYXAlM0Jyb3VuZGVkJTNEMCUzQiUyMiUyMHZlcnRleCUzRCUyMjElMjIlMjBwYXJlbnQlM0QlMjIxJTIyJTNFJTNDbXhHZW9tZXRyeSUyMHglM0QlMjI3MzAlMjIlMjB5JTNEJTIyMzM3JTIyJTIwd2lkdGglM0QlMjI2MCUyMiUyMGhlaWdodCUzRCUyMjMwJTIyJTIwYXMlM0QlMjJnZW9tZXRyeSUyMiUyRiUzRSUzQyUyRm14Q2VsbCUzRSUzQ214Q2VsbCUyMGlkJTNEJTIyMjUlMjIlMjB2YWx1ZSUzRCUyMiUyMiUyMHN0eWxlJTNEJTIyZW5kQXJyb3clM0RjbGFzc2ljJTNCaHRtbCUzRDElM0Jyb3VuZGVkJTNEMCUzQmV4aXRYJTNEMC41JTNCZXhpdFklM0QwJTNCZXhpdER4JTNEMCUzQmV4aXREeSUzRDAlM0JlbnRyeVglM0QwLjgwOCUzQmVudHJ5WSUzRDAuMjEyJTNCZW50cnlEeCUzRDAlM0JlbnRyeUR5JTNEMCUzQmVudHJ5UGVyaW1ldGVyJTNEMCUzQiUyMiUyMGVkZ2UlM0QlMjIxJTIyJTIwc291cmNlJTNEJTIyMjElMjIlMjB0YXJnZXQlM0QlMjIxMCUyMiUyMHBhcmVudCUzRCUyMjElMjIlM0UlM0NteEdlb21ldHJ5JTIwd2lkdGglM0QlMjI1MCUyMiUyMGhlaWdodCUzRCUyMjUwJTIyJTIwcmVsYXRpdmUlM0QlMjIxJTIyJTIwYXMlM0QlMjJnZW9tZXRyeSUyMiUzRSUzQ214UG9pbnQlMjB4JTNEJTIyNjQwJTIyJTIweSUzRCUyMjE3MCUyMiUyMGFzJTNEJTIyc291cmNlUG9pbnQlMjIlMkYlM0UlM0NteFBvaW50JTIweCUzRCUyMjQ4MiUyMiUyMHklM0QlMjIyNTAlMjIlMjBhcyUzRCUyMnRhcmdldFBvaW50JTIyJTJGJTNFJTNDQXJyYXklMjBhcyUzRCUyMnBvaW50cyUyMiUzRSUzQ214UG9pbnQlMjB4JTNEJTIyNzM2JTIyJTIweSUzRCUyMjE2MCUyMiUyRiUzRSUzQ214UG9pbnQlMjB4JTNEJTIyNDgwJTIyJTIweSUzRCUyMjE2MCUyMiUyRiUzRSUzQyUyRkFycmF5JTNFJTNDJTJGbXhHZW9tZXRyeSUzRSUzQyUyRm14Q2VsbCUzRSUzQ214Q2VsbCUyMGlkJTNEJTIyMjYlMjIlMjB2YWx1ZSUzRCUyMjYwJTIwJTI1JTIyJTIwc3R5bGUlM0QlMjJ0ZXh0JTNCc3Ryb2tlQ29sb3IlM0Rub25lJTNCYWxpZ24lM0RjZW50ZXIlM0JmaWxsQ29sb3IlM0Rub25lJTNCaHRtbCUzRDElM0J2ZXJ0aWNhbEFsaWduJTNEbWlkZGxlJTNCd2hpdGVTcGFjZSUzRHdyYXAlM0Jyb3VuZGVkJTNEMCUzQiUyMiUyMHZlcnRleCUzRCUyMjElMjIlMjBwYXJlbnQlM0QlMjIxJTIyJTNFJTNDbXhHZW9tZXRyeSUyMHglM0QlMjIzNjAlMjIlMjB5JTNEJTIyMjkwJTIyJTIwd2lkdGglM0QlMjI2MCUyMiUyMGhlaWdodCUzRCUyMjMwJTIyJTIwYXMlM0QlMjJnZW9tZXRyeSUyMiUyRiUzRSUzQyUyRm14Q2VsbCUzRSUzQ214Q2VsbCUyMGlkJTNEJTIyMjclMjIlMjB2YWx1ZSUzRCUyMiUyNmx0JTNCYiUyNmd0JTNCMSUyNmx0JTNCJTJGYiUyNmd0JTNCJTIyJTIwc3R5bGUlM0QlMjJlbGxpcHNlJTNCd2hpdGVTcGFjZSUzRHdyYXAlM0JodG1sJTNEMSUzQmFzcGVjdCUzRGZpeGVkJTNCJTIyJTIwdmVydGV4JTNEJTIyMSUyMiUyMHBhcmVudCUzRCUyMjElMjIlM0UlM0NteEdlb21ldHJ5JTIweCUzRCUyMjEwMCUyMiUyMHklM0QlMjIyNDglMjIlMjB3aWR0aCUzRCUyMjMwJTIyJTIwaGVpZ2h0JTNEJTIyMzAlMjIlMjBhcyUzRCUyMmdlb21ldHJ5JTIyJTJGJTNFJTNDJTJGbXhDZWxsJTNFJTNDbXhDZWxsJTIwaWQlM0QlMjIyOCUyMiUyMHZhbHVlJTNEJTIyJTI2bHQlM0JiJTI2Z3QlM0IyJTI2bHQlM0IlMkZiJTI2Z3QlM0IlMjIlMjBzdHlsZSUzRCUyMmVsbGlwc2UlM0J3aGl0ZVNwYWNlJTNEd3JhcCUzQmh0bWwlM0QxJTNCYXNwZWN0JTNEZml4ZWQlM0IlMjIlMjB2ZXJ0ZXglM0QlMjIxJTIyJTIwcGFyZW50JTNEJTIyMSUyMiUzRSUzQ214R2VvbWV0cnklMjB4JTNEJTIyMjI3LjUlMjIlMjB5JTNEJTIyMjQ4JTIyJTIwd2lkdGglM0QlMjIzMCUyMiUyMGhlaWdodCUzRCUyMjMwJTIyJTIwYXMlM0QlMjJnZW9tZXRyeSUyMiUyRiUzRSUzQyUyRm14Q2VsbCUzRSUzQ214Q2VsbCUyMGlkJTNEJTIyMjklMjIlMjB2YWx1ZSUzRCUyMiUyNmx0JTNCYiUyNmd0JTNCMyUyNmx0JTNCJTJGYiUyNmd0JTNCJTI2bHQlM0JzcGFuJTIwc3R5bGUlM0QlMjZxdW90JTNCY29sb3IlM0ElMjByZ2JhKDAlMkMlMjAwJTJDJTIwMCUyQyUyMDApJTNCJTIwZm9udC1mYW1pbHklM0ElMjBtb25vc3BhY2UlM0IlMjBmb250LXNpemUlM0ElMjAwcHglM0IlMjB0ZXh0LWFsaWduJTNBJTIwc3RhcnQlM0IlMjB0ZXh0LXdyYXAlM0ElMjBub3dyYXAlM0IlMjZxdW90JTNCJTI2Z3QlM0IlMjUzQ214R3JhcGhNb2RlbCUyNTNFJTI1M0Nyb290JTI1M0UlMjUzQ214Q2VsbCUyNTIwaWQlMjUzRCUyNTIyMCUyNTIyJTI1MkYlMjUzRSUyNTNDbXhDZWxsJTI1MjBpZCUyNTNEJTI1MjIxJTI1MjIlMjUyMHBhcmVudCUyNTNEJTI1MjIwJTI1MjIlMjUyRiUyNTNFJTI1M0NteENlbGwlMjUyMGlkJTI1M0QlMjUyMjIlMjUyMiUyNTIwdmFsdWUlMjUzRCUyNTIyJTI1MjZsdCUyNTNCYiUyNTI2Z3QlMjUzQjElMjUyNmx0JTI1M0IlMjUyRmIlMjUyNmd0JTI1M0IlMjUyMiUyNTIwc3R5bGUlMjUzRCUyNTIyZWxsaXBzZSUyNTNCd2hpdGVTcGFjZSUyNTNEd3JhcCUyNTNCaHRtbCUyNTNEMSUyNTNCYXNwZWN0JTI1M0RmaXhlZCUyNTNCJTI1MjIlMjUyMHZlcnRleCUyNTNEJTI1MjIxJTI1MjIlMjUyMHBhcmVudCUyNTNEJTI1MjIxJTI1MjIlMjUzRSUyNTNDbXhHZW9tZXRyeSUyNTIweCUyNTNEJTI1MjIxMDAlMjUyMiUyNTIweSUyNTNEJTI1MjIyNDglMjUyMiUyNTIwd2lkdGglMjUzRCUyNTIyMzAlMjUyMiUyNTIwaGVpZ2h0JTI1M0QlMjUyMjMwJTI1MjIlMjUyMGFzJTI1M0QlMjUyMmdlb21ldHJ5JTI1MjIlMjUyRiUyNTNFJTI1M0MlMjUyRm14Q2VsbCUyNTNFJTI1M0MlMjUyRnJvb3QlMjUzRSUyNTNDJTI1MkZteEdyYXBoTW9kZWwlMjUzRSUyNmx0JTNCJTJGc3BhbiUyNmd0JTNCJTIyJTIwc3R5bGUlM0QlMjJlbGxpcHNlJTNCd2hpdGVTcGFjZSUzRHdyYXAlM0JodG1sJTNEMSUzQmFzcGVjdCUzRGZpeGVkJTNCJTIyJTIwdmVydGV4JTNEJTIyMSUyMiUyMHBhcmVudCUzRCUyMjElMjIlM0UlM0NteEdlb21ldHJ5JTIweCUzRCUyMjE0Mi41JTIyJTIweSUzRCUyMjMzNiUyMiUyMHdpZHRoJTNEJTIyMzAlMjIlMjBoZWlnaHQlM0QlMjIzMCUyMiUyMGFzJTNEJTIyZ2VvbWV0cnklMjIlMkYlM0UlM0MlMkZteENlbGwlM0UlM0NteENlbGwlMjBpZCUzRCUyMjMwJTIyJTIwdmFsdWUlM0QlMjIlMjZsdCUzQmIlMjZndCUzQjQlMjZsdCUzQiUyRmIlMjZndCUzQiUyMiUyMHN0eWxlJTNEJTIyZWxsaXBzZSUzQndoaXRlU3BhY2UlM0R3cmFwJTNCaHRtbCUzRDElM0Jhc3BlY3QlM0RmaXhlZCUzQiUyMiUyMHZlcnRleCUzRCUyMjElMjIlMjBwYXJlbnQlM0QlMjIxJTIyJTNFJTNDbXhHZW9tZXRyeSUyMHglM0QlMjIyNzUlMjIlMjB5JTNEJTIyMzM2JTIyJTIwd2lkdGglM0QlMjIzMCUyMiUyMGhlaWdodCUzRCUyMjMwJTIyJTIwYXMlM0QlMjJnZW9tZXRyeSUyMiUyRiUzRSUzQyUyRm14Q2VsbCUzRSUzQ214Q2VsbCUyMGlkJTNEJTIyMzElMjIlMjB2YWx1ZSUzRCUyMiUyNmx0JTNCYiUyNmd0JTNCNSUyNmx0JTNCJTJGYiUyNmd0JTNCJTIyJTIwc3R5bGUlM0QlMjJlbGxpcHNlJTNCd2hpdGVTcGFjZSUzRHdyYXAlM0JodG1sJTNEMSUzQmFzcGVjdCUzRGZpeGVkJTNCJTIyJTIwdmVydGV4JTNEJTIyMSUyMiUyMHBhcmVudCUzRCUyMjElMjIlM0UlM0NteEdlb21ldHJ5JTIweCUzRCUyMjM3NSUyMiUyMHklM0QlMjIyNDglMjIlMjB3aWR0aCUzRCUyMjMwJTIyJTIwaGVpZ2h0JTNEJTIyMzAlMjIlMjBhcyUzRCUyMmdlb21ldHJ5JTIyJTJGJTNFJTNDJTJGbXhDZWxsJTNFJTNDbXhDZWxsJTIwaWQlM0QlMjIzMiUyMiUyMHZhbHVlJTNEJTIyJTI2bHQlM0JiJTI2Z3QlM0I2JTI2bHQlM0IlMkZiJTI2Z3QlM0IlMjIlMjBzdHlsZSUzRCUyMmVsbGlwc2UlM0J3aGl0ZVNwYWNlJTNEd3JhcCUzQmh0bWwlM0QxJTNCYXNwZWN0JTNEZml4ZWQlM0IlMjIlMjB2ZXJ0ZXglM0QlMjIxJTIyJTIwcGFyZW50JTNEJTIyMSUyMiUzRSUzQ214R2VvbWV0cnklMjB4JTNEJTIyMzc1JTIyJTIweSUzRCUyMjE2NiUyMiUyMHdpZHRoJTNEJTIyMzAlMjIlMjBoZWlnaHQlM0QlMjIzMCUyMiUyMGFzJTNEJTIyZ2VvbWV0cnklMjIlMkYlM0UlM0MlMkZteENlbGwlM0UlM0NteENlbGwlMjBpZCUzRCUyMjMzJTIyJTIwdmFsdWUlM0QlMjIlMjZsdCUzQmIlMjZndCUzQjclMjZsdCUzQiUyRmIlMjZndCUzQiUyMiUyMHN0eWxlJTNEJTIyZWxsaXBzZSUzQndoaXRlU3BhY2UlM0R3cmFwJTNCaHRtbCUzRDElM0Jhc3BlY3QlM0RmaXhlZCUzQiUyMiUyMHZlcnRleCUzRCUyMjElMjIlMjBwYXJlbnQlM0QlMjIxJTIyJTNFJTNDbXhHZW9tZXRyeSUyMHglM0QlMjI1MjAlMjIlMjB5JTNEJTIyMjQ4JTIyJTIwd2lkdGglM0QlMjIzMCUyMiUyMGhlaWdodCUzRCUyMjMwJTIyJTIwYXMlM0QlMjJnZW9tZXRyeSUyMiUyRiUzRSUzQyUyRm14Q2VsbCUzRSUzQ214Q2VsbCUyMGlkJTNEJTIyMzQlMjIlMjB2YWx1ZSUzRCUyMiUyNmx0JTNCYiUyNmd0JTNCOCUyNmx0JTNCJTJGYiUyNmd0JTNCJTIyJTIwc3R5bGUlM0QlMjJlbGxpcHNlJTNCd2hpdGVTcGFjZSUzRHdyYXAlM0JodG1sJTNEMSUzQmFzcGVjdCUzRGZpeGVkJTNCJTIyJTIwdmVydGV4JTNEJTIyMSUyMiUyMHBhcmVudCUzRCUyMjElMjIlM0UlM0NteEdlb21ldHJ5JTIweCUzRCUyMjY0Ny41JTIyJTIweSUzRCUyMjI0OCUyMiUyMHdpZHRoJTNEJTIyMzAlMjIlMjBoZWlnaHQlM0QlMjIzMCUyMiUyMGFzJTNEJTIyZ2VvbWV0cnklMjIlMkYlM0UlM0MlMkZteENlbGwlM0UlM0NteENlbGwlMjBpZCUzRCUyMjM1JTIyJTIwdmFsdWUlM0QlMjIlMjZsdCUzQmIlMjZndCUzQjklMjZsdCUzQiUyRmIlMjZndCUzQiUyMiUyMHN0eWxlJTNEJTIyZWxsaXBzZSUzQndoaXRlU3BhY2UlM0R3cmFwJTNCaHRtbCUzRDElM0Jhc3BlY3QlM0RmaXhlZCUzQiUyMiUyMHZlcnRleCUzRCUyMjElMjIlMjBwYXJlbnQlM0QlMjIxJTIyJTNFJTNDbXhHZW9tZXRyeSUyMHglM0QlMjI1NjIuNSUyMiUyMHklM0QlMjIzMzYlMjIlMjB3aWR0aCUzRCUyMjMwJTIyJTIwaGVpZ2h0JTNEJTIyMzAlMjIlMjBhcyUzRCUyMmdlb21ldHJ5JTIyJTJGJTNFJTNDJTJGbXhDZWxsJTNFJTNDbXhDZWxsJTIwaWQlM0QlMjIzNiUyMiUyMHZhbHVlJTNEJTIyJTI2bHQlM0JiJTI2Z3QlM0IxMCUyNmx0JTNCJTJGYiUyNmd0JTNCJTIyJTIwc3R5bGUlM0QlMjJlbGxpcHNlJTNCd2hpdGVTcGFjZSUzRHdyYXAlM0JodG1sJTNEMSUzQmFzcGVjdCUzRGZpeGVkJTNCJTIyJTIwdmVydGV4JTNEJTIyMSUyMiUyMHBhcmVudCUzRCUyMjElMjIlM0UlM0NteEdlb21ldHJ5JTIweCUzRCUyMjY5NiUyMiUyMHklM0QlMjIzMzYlMjIlMjB3aWR0aCUzRCUyMjMwJTIyJTIwaGVpZ2h0JTNEJTIyMzAlMjIlMjBhcyUzRCUyMmdlb21ldHJ5JTIyJTJGJTNFJTNDJTJGbXhDZWxsJTNFJTNDbXhDZWxsJTIwaWQlM0QlMjIzNyUyMiUyMHZhbHVlJTNEJTIyJTI2bHQlM0JiJTI2Z3QlM0IxMSUyNmx0JTNCJTJGYiUyNmd0JTNCJTIyJTIwc3R5bGUlM0QlMjJlbGxpcHNlJTNCd2hpdGVTcGFjZSUzRHdyYXAlM0JodG1sJTNEMSUzQmFzcGVjdCUzRGZpeGVkJTNCJTIyJTIwdmVydGV4JTNEJTIyMSUyMiUyMHBhcmVudCUzRCUyMjElMjIlM0UlM0NteEdlb21ldHJ5JTIweCUzRCUyMjU5MCUyMiUyMHklM0QlMjIxNjYlMjIlMjB3aWR0aCUzRCUyMjMwJTIyJTIwaGVpZ2h0JTNEJTIyMzAlMjIlMjBhcyUzRCUyMmdlb21ldHJ5JTIyJTJGJTNFJTNDJTJGbXhDZWxsJTNFJTNDJTJGcm9vdCUzRSUzQyUyRm14R3JhcGhNb2RlbCUzRZsuGDIAACAASURBVHhe7N0LvB1VfS/wnxqupkAsKPhsQJBKjIhaeYgPtBZsyxVqC4oCUtEmCIr4KFeByMUAemkRQUFIER+IouC10I9tBb2KCBV8KyFSCk2ogoBKDSAqodw96Rwdx3OSvXNmn7P3zHd/PvlYzlmz1vp/14J+Zmb/sh4UHwIECBAgQIAAAQIECBAgQIAAAQIECBAgQIAAAQIECBAgQIAAAQIECBAgQIAAAQIECBAgQIAAgd8QeBAPAgQIECBAgAABAgQIECBAgAABAgQIECBAgAABAgQIECBAgAABAgQIECBAgAABAgQIECBAgACB3xQQuLAj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gVEQmJNklyR7JXlOkqcl2TTJXUmuSXJ5kk8nuS7Jf01jwg9N8qwkL0myc5Jdy75WJbk6yaVJ/iHJ7dMYY0MufUSSlyfZN8nuZQdFzRcl+XiSH29Ip0mel+SCJI9JcmWSA5Os3MC+XEaAAAECBAgQIECgUwICF51absUSIECAAAECBAgQIECAAAECBAgQIECAAAECBAgQIECAAAECBAgQGDmBByf5wyQnJdmpj9l9JMlxGxAaKL4r9YIk7+pjnJ8kOSHJsiT39DGn6TYpAiDv7wVKdpyio+uTvK0XQvn7Xu0PDDDY3CSnJllcXrMoyTkD9jHAcJoSIECAAAECBAgQaJeAwEW71lM1BAgQIECAAAECBAgQIECAAAECBAgQIECAAAECBAgQIECAAAECBMZJYOMkR5d/Bpl3EUAowgNf6vOi4vSMQ8tQR3FqRr+fC3snS7w+yW39XrAB7RYk+WB5use6Li9CIIcn+cQAgYk9yxMyipq/kOSgJD/YgDm6hAABAgQIECBAgEAnBQQuOrnsiiZAgAABAgQIECBAgAABAgQIECBAgAABAgQIECBAgAABAgQIECAw6wJF2OLkJIfVZnJXkiuTXNULYvyyFzAoAgnP74UStqq1uzrJq5KsWE8lxXekXp7krCTVsEV9nIVJ9kqyea2/DyR5U+/P6iGI1U+gKIIkb+6FL/6pDFU8sTyhophX8SlqLkITN/Qxl82SnJ1kv7LtgUnO7+M6TQgQIECAAAECBAgQKAUELmwFAgQIECBAgAABAgQIECBAgAABAgQIECBAgAABAgQIECBAgAABAgRmWuAhZYihCFxUPx/pBQ2OS7Ky9vMinPHaJG+vhSaK9sUJFOsKQzw1yQVlcGOi208n+V9J/q12WsQWZeChCIFUwxlH9oIYpw9wskS/ni9MUsylGKsIgBRhiotrF9dPwCgCGaf2MZd9kpxX9l2M8eokd/Y7Me0IECBAgAABAgQIEEgELuwCAgQIECBAgAABAgQIECBAgAABAgQIECBAgAABAgQIECBAgAABAgRmWuCZSS6qnVpxdJJ3J/nFFJOZ7KSKIqTwkiSfn+Kah5anaBxR+X0RaFjcC3DcNsU1c8rQxbsqv/927ySNl/VOyihOoGjqU4ROinDJkrLDqUIRRd3HJFlatvvnMpjxo3VMZMskf5dk73UEOZqqQz8ECBAgQIAAAQIEWisgcNHapVUYAQIECBAgQIAAAQIECBAgQIAAAQIECBAgQIAAAQIECBAgQIAAgZEUKEIQJ5ahhokJnpnkqCT3rGfGc8vTHYrAxMSnOO3hrUl+Ocm1Oyf5+ySPKX+3Isn+Sb6znnGKEzWK0zeKky4mPv2eLNEv+sOTnJNk3/KCd5bhi/sn6WCPJJeWP7+hvGaqGorvhL0mybKyfT+ngPQ7Z+0IECBAgAABAgQIdEpA4KJTy61YAgQIECBAgAABAgQIECBAgAABAgQIECBAgAABAgQIECBAgAABArMusDDJhUkWlDMZ9PSIavig6OJzSV6R5I5aZfWTIYpfF6dEHN8LNkwWaqjD1MMaxTiv7J2OcWtDglsl+VgvSLFb2d+hvWDI2VP0vWsZuNi0/P1zklw5RdvHJTkvyQvK0y3WdQJIQ6XohgABAgQIECBAgEA7BQQu2rmuqiJAgAABAgQIECBAgAABAgQIECBAgAABAgQIECBAgAABAgQIECAwqgLF6RRnVSY36MkRE0GFBydZ3TvN4fvlyRC31Ap+ZBk8+OPy53clGSR8UIQbzkhyUKXfPZNc1hDsk3qhk08k2bHs78Ak50/Rd79ti++DHZHkPWU/RYDjjUnubWjOuiFAgAABAgQIECDQKQGBi04tt2IJECBAgAABAgQIECBAgAABAgQIECBAgAABAgQIECBAgAABAgQIzKrA3CSn9k6JKEIXxac4LeLFvT9fH8Ksnprkol6IYbuy7y8mOSBJPZixrqHfluSkSoOjk7yzobn2G6Iohuu3bbXdqiT7JvlaQ/PVDQECBAgQIECAAIHOCQhcdG7JFUyAAAECBAgQIECAAAECBAgQIECAAAECBAgQIECAAAECBAgQIEBg1gQmTqfYrZzBZ8oTJO4cwoz2TnJxpd9zkrwhyc8GGKuJPqYart8QRXF9P20f0qvtqEpA5JQkxyT5xQD1akqAAAECBAgQIECAQEVA4MJ2IECAAAECBAgQIECAAAECBAgQIECAAAECBAgQIECAAAECBAgQIEBgpgR2TXJpkk3LAYvTLt6a5JdDmED9dIrjkxR/HhhgrPp8P5fkFUnuGKCPqZrWwycHJ/nIFI2fneTLld/tnuRLtbbFiR4XJFmQZEWS/ZN8p4F56oIAAQIECBAgQIBAZwUELjq79AonQIAAAQIECBAgQIAAAQIECBAgQIAAAQIECBAgQIAAAQIECBAgMOMCLytDARMDvylJEbqY+MxL8qdJXpJklyRFKOGu3s+uKYMan0yyqo/QRHHaw9Le6Q5F6GLic2iSswesuH6yxLd7YYaihusH7Gey5g9PUpy6sW/5y3UFQqonbdxQXlMNUzw0yYk9qzeXfR2d5OQk9zcwT10QIECAAAECBAgQ6KyAwEVnl17hBAgQIECAAAECBAgQIECAAAECBAgQIECAAAECBAgQIECAAAECBGZc4I1J3l0Z9cAk5yfZOMmiJMcm2XwdsyrCF8UpDm9P8sN1tJtbBjkWTzLWIEU/tpzf88uLbk3y4t6frw/SyRRti1DIcb1QxJLy959O8uokd9ba19tdlOQ1SX5aaffMJMXPi4BKk6GQBsrUBQECBAgQIECAAIHxFRC4GN+1M3MCBAgQIECAAAECBAgQIECAAAECBAgQIECAAAECBAgQIECAAAEC4yZQhAveUZn07uVpEe9Nst8AxVyd5PB1BB82TXJGkoMqfe6Z5LIBxiiaPqIMXLyoct1zklw5YD9TNX9hkiJoUcy3CJMU87241nhBko/32u1Y/rw4xaI4FeSB8p/r4ZIje6GV0/s4BaShEnRDgAABAgQIECBAoL0CAhftXVuVESBAgAABAgQIECBAgAABAgQIECBAgAABAgQIECBAgAABAgQIEBglgYf1ggWnJDmsMqmXJjkgyT6Vn61K8o9Jiv8tTnfYKUkRTChCCdVPEbp4VZIVkxTZVFCiqX6mWod5vVBHETZ5Zdng+l7woghU/FMZmHhiGa7Yq/x9EfQoTgVZWemwCJIUp1sUPl8oQxs/GKWFNxcCBAgQIECAAAEC4yogcDGuK2feBAgQIECAAAECBAgQIECAAAECBAgQIECAAAECBAgQIECAAAECBMZLoH4SQzH7b/ZOdHh6WUYRNihOv/hUkl/UStuiDCIUYY1q8KI4HWJx77SLO2rtmwpKNNXPulaqOMHig72QxS7rWc4igHJwkssr7eqBjUVJzqmdbrFxGWh5eZLdeqdfbF66fybJx5J8z2kY4/UvktkSIECAAAECBAjMnIDAxcxZG4kAAQIECBAgQIAAAQIECBAgQIAAAQIECBAgQIAAAQIECBAgQIBAlwUmC1xMeKzrtIqJNg9O8ookZ9ZCF5OFDJoKSjTVz/rW/Rm9IMTpSZ49RcMijHJkks/WwhHFySDnlR6XJPmr3gkit1f62C7Ju5P8zyn6vSvJMUmWTRJyWd+c/Z4AAQIECBAgQIBA6wUELlq/xAokQIAAAQIECBAgQIAAAQIECBAgQIAAAQIECBAgQIAAAQIECBAgMBICUwUuJju5YaoJz0lyfJKjKw0+l+SVvZMubq38rKmgRFP99LMAEydRHFQGL4qTPIrTLC5K8vEkP651smWSv0uyd/nzv0jyfyttHpXk7PJ0i/WN/9ZeaOOUJGvW19DvCRAgQIAAAQIECHRJQOCiS6utVgIECBAgQIAAAQIECBAgQIAAAQIECBAgQIAAAQIECBAgQIAAAQKzJzBV4OKk3qkNxw3wZf+FSS5MsqAspTil4U+SXFkpramgRFP9DEP9gCQfLTsuPBYnubP85+J7YUckeU/F6M1l+3uTbJHkqCRvqfx+3ySXDmOi+iRAgAABAgQIECAwrgICF+O6cuZNgAABAgQIECBAgAABAgQIECBAgAABAgQIECBAgAABAgQIECBAYLwEJgtcTBaWWF9Vk/XzpiSnVi4sToc4I0lxWsTEZ/ckX1pf57Xfj2rg4nFJzuudgPGCJIVhPSzxhPJUjF3KepYkeVct1DIvyXvL00GKZh9K8rok9wxopDkBAgQIECBAgACB1goIXLR2aRVGgAABAgQIECBAgAABAgQIECBAgAABAgQIECBAgAABAgQIECBAYKQEHpJkaZK3VWZ1VZJXJFk14EyLPoqTMSY+70xShAruL38wWSjjwCTnDzjOY8trnl9ed2uSF/f+fH3AMLdcJgAAIABJREFUfppsXj+9YrKgxJ8n+VQ56Iok+/X+LJ9kEtV2N5TBje80OVl9ESBAgAABAgQIEBhnAYGLcV49cydAgAABAgQIECBAgAABAgQIECBAgAABAgQIECBAgAABAgQIECAwXgJFKOIdlSl/NskBSX48YBnFNR+tXHN2kjcmubf82WThjoOTfGTAcZ6U5BNJdiyv+3aSlyW5fsB+mmy+dVn7s5MUAZD9ayd31Gu/KMlrej4/nWQS2yf5ZC+csUP5u6Kvol4fAgQIECBAgAABAgSSCFzYBgQIECBAgAABAgQIECBAgAABAgQIECBAgAABAgQIECBAgAABAgQIzJRAPSgxrMBFUU8RwHh3pbC3lydsDFLrrkkuTbJpedGGzneQMdfVtghTHFU53eOUJMf0Tg35ReWi30lyWhmyKH5cD6NU+98iyceS/FH5w6OTFKeF+BAgQIAAAQIECBAgIHBhDxAgQIAAAQIECBAgQIAAAQIECBAgQIAAAQIECBAgQIAAAQIECBAgMIMCz0tyeWW8q5K8IsmqAedQD26cmeTNSX5e6WfvJBdX/nldwYOphq/3cU6SN/RCDz8bcL5NNX9qkgt6p1AsKM32TfK1WuePSHJ+kheVP19X0GSQtk3VoB8CBAgQIECAAAECYyPghIuxWSoTJUCAAAECBAgQIECAAAECBAgQIECAAAECBAgQIECAAAECBAgQIDD2Ak8sAwN/UFZya5IX9/58fcDKliR5R+WayU5mKMIJF/XCB9uV7b6YpAhq3DLAWG+rnCZRXDabJ0DM6f0Fu8eXcyjmclKS45KsqdUzSIhikLYDsGlKgAABAgQIECBAoB0CAhftWEdVECBAgAABAgQIECBAgAABAgQIECBAgAABAgQIECBAgAABAgQIEBgHgU2TnJHkoMpki5MpTu2FBx7os4DJ+tgnySW16x+Z5Lwkf1z+/K4kf5Lkyj7HeXiS4kSL4hSJic+eSS7r8/qmmz2zDJBslWRFkv16f5ZPMsggIYpB2jZdj/4IECBAgAABAgQIjLyAwMXIL5EJEiBAgAABAgQIECBAgAABAgQIECBAgAABAgQIECBAgAABAgQIEGiVwOIkZ1Uq+lySVyYpTrvo57Nzkr9P8piy8bd7AYSXJbm+dnHx3ahjkiyt/Lz4v4tTIu7vY6D6OBtyQkYfw/TVZG4ZSinsik9x0sbJU9RRb3tmkiLU8vNJRtoiyceS/FGl33f2NSONCBAgQIAAAQIECHRAQOCiA4usRAIECBAgQIAAAQIECBAgQIAAAQIECBAgQIAAAQIECBAgQIAAAQIjJPCkJJ9IsmNlTkcmOb2PUy42LoMHf1W5trjuqCS/mKTGemiiOBli/yTfWY/HZOMMEtZomvt5SS4oQybFCR0HJlk5xSDFd8KOK/8UTYpTPg7vhS6KEz7qn+2TfDLJDuUvCptibXwIECBAgAABAgQIEOiltQUubAMCBAgQIECAAAECBAgQIECAAAECBAgQIECAAAECBAgQIECAAAECBGZS4CFlQOKkyqCrkrypF8L49DpCF3PKkxreVbtu3yRfm6KA+mkPRbOLywDCD6a4ZrJx+g1qDMNxXpL3lqeAFP33E04pTvwoAhrFZ6oTQIrf/XkvbPGpst0NSQrL9YVRhlGjPgkQIECAAAECBAiMpIDAxUgui0kRIECAAAECBAgQIECAAAECBAgQIECAAAECBAgQIECAAAECBAgQaLXAo3qnNZydZJ9KlcUJDGcmOaUXiLijVv1jykDGW2o/X5KkCGCsWYfWM5NclGSrSptLeydivK03/jdrAY8tylDHYb15bFppX5yg8e4k98/CqhRGxSkVxXy+kOSgJFOFRSam94QkH0+yS/mDyZzqQY4PJXldkntmoUZDEiBAgAABAgQIEBhJAYGLkVwWkyJAgAABAgQIECBAgAABAgQIECBAgAABAgQIECBAgAABAgQIECDQeoEFvRDEByuhgImCf5Lk80m+Vf5gpyQvrAUgil8VJ1UsTnLbeqSK70i9PMlZk/RxeZIv90IWRdhjYZK9kmxe668IgRSBi9kIImxWBlP2K+d0YJLz+9gZxSkixYkhJ5dti/renOSjSe5NUgRLipomAiy3Jtk/yZf66FsTAgQIECBAgAABAp0RELjozFIrlAABAgQIECBAgAABAgQIECBAgAABAgQIECBAgAABAgQIECBAgMDICWyf5LQkew44s+LEhyJAUD8JY6pu5iQ5NMlJk4Qu1jX0hUle30eoY8Dp9938gDIkUVxwSe9ki79KcnufV092ishUl761PFlkXSeF9DmsZgQIECBAgAABAgTaIyBw0Z61VAkBAgQIECBAgAABAgQIECBAgAABAgQIECBAgAABAgQIECBAgACBcRTYOMmiJMdOcrpEvZ5VSU5Nsqw8qWGQeh/cO8HhD8vQRXFqxro+xSkbJ5TjzMbJFsXcHpekCJa8oDyB46DyVI9Ban50ecpFce1kn6LOwv3vev8rbDGIrLYECBAgQIAAAQKdEBC46MQyK5IAAQIECBAgQIAAAQIECBAgQIAAAQIECBAgQIAAAQIECBAgQIDAyAvMS/KiJH+aZMdeuODp5Yyv7/38X5L8Y5LPJlk9zUrmJtklyUt6fe6cZNeyvyLMcXWSS5P8wwAnSUxzOpNeXnyv6zVl4KNo8JHypI0Nqf2hZWjjkCQvLEMt30zymSQfSLJyGAXokw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CQPACBAAECBAgQmDUB79xmjd7ABAgQIECAAAECBAgQIECAAAECBAgQGJ6Ah7/Ds9UzAQIECBAgQIAAAQIECBAgQIAAgZkUELiYSW1jESBAgACB3xTwzs2OIECAAAECBAgQIECAAAECBAgQIECAQAsFPPxt4aIqiQABAgQIECBAgAABAgQIECBAoJMCAhedXHZFEyBAgMCICHjnNiILYRoECBAgQIAAAQIECBAgQIAAAQIECBBoUsDD3yY19UWAAAECBAgQIECAAAECBAgQIEBg9gQELmbP3sgECBAgQMA7N3uAAAECBAgQIECAAAECBAgQIECAAAECLRTw8LeFi6okAgQIECBAgAABAgQIECBAgAABAgQIECBAgACBoQrUg47euQ2Ve+Q6F3QduSUxIQIECBAgQIAAAQIECBAgMHQBz3+GTmwAAqMp4F/+0VwXsyJAgAABAgQIECBAgAABAgQIECBAgAABAgQIEBhdAYGL0V2bmZjZfyXxnnUmpI1BgAABAgQIECBAgAABAgRGR8CzgNFZCzMhMKMC/uWfUW6DESBAgAABAgQIECBAgAABAgQIECBAgAABAgQItEBA4KIFiziNEu5P8uBpXO9SAgQIECBAgAABAgQIECBAYPwEfOd6/NbMjAk0IuBf/kYYdUKAAAECBAgQIECAAAECBAgQIECAAAECBAgQINAhAYGLDi32JKWuSfKQbhOongABAgQIECBAgAABAgQIdE7Ad647t+QKJvDfAv7ltxMIECBAgAABAgQIECBAgAABAgQIECBAgAABAgQIDCYgcDGYV9ta35dkTqUo71zbtsLqIUCAAAECBAgQIECAAAECiec/dgEBAmsFPPyzEQgQIECAAAECBAgQIECAAAECBAgQIECAAAECBAgMJuCF+2BebWv9yyQbVYp6cH77Sxhtq1k9BAgQIECAAAECBAgQIECgawKe/3RtxdVLYAoBgQtbgwABAgQIECBAgAABAgQIECBAgAABAgQIECBAgMBgAl64D+bVtta/SPI/KkU9JMl/ta1I9RAgQIAAAQIECBAgQIAAgY4LeP7T8Q2gfAITAgIX9gIBAgQIECBAgAABAgQIECBAgAABAgQIECBAgACBwQS8cB/Mq22tf57koZWi5iS5v21FqocAAQIECBAgQIAAAQIECHRcwPOfjm8A5ROYEBC4sBcIECBAgAABAgQIECBAgAABAgQIECBAgAABAgQIDCbghftgXm1rfW+Sh1WK2ijJmrYVqR4CBAgQIECAAAECBAgQINBxAc9/Or4BlE9gQkDgwl4gQIAAAQIECBAgQIAAAQIECBAgQIAAAQIECBAgMJiAF+6DebWt9c+SzK0U9T+S3Ne2ItVDgAABAgQIECBAgAABAgQ6LuD5T8c3gPIJTAgIXNgLBAgQIECAAAECBAgQIECAAAECBAgQIECAAAECBAYT8MJ9MK+2tb4nye9Uinpokl+2rUj1ECBAgAABAgQIECBAgACBjgt4/tPxDaB8AhMCAhf2AgECBAgQIECAAAECBAgQIECAAAECBAgQIECAAIHBBLxwH8yrba3vTrJxpaiHJflF24pUDwECBAgQIECAAAECBAgQ6LiA5z8d3wDKJzAhIHBhLxAgQIAAAQIECBAgQIAAAQIECBAgQIAAAQIECBAYTMAL98G82tb6riSbVIqam+TnbStSPQQIECBAgAABAgQIECBAoOMCnv90fAMon8CEgMCFvUCAAAECBAgQIECAAAECBAgQIECAAAECBAgQIEBgMAEv3Afzalvr1Uk2rRT1O0nubVuR6iFAgAABAgQIECBAgAABAh0X8Pyn4xtA+QQmBAQu7AUCBAgQIECAAAECBAgQIECAAAECBAgQIECAAAECgwl44T6YV9ta/zTJvEpRGyf5WduKVA8BAgQIECBAgAABAgQIEOi4gOc/Hd8AyicwISBwYS8QIECAAAECBAgQIECAAAECBAgQIECAAAECBAgQGEzAC/fBvNrW+j+TPLxS1CZJ7mlbkeohQIAAAQIECBAgQIAAAQIdF/D8p+MbQPkEJgQELuwFAgQIECBAgAABAgQIECBAgAABAgQIECBAgAABAoMJeOE+mFfbWt+Z5HcrRW2a5O62FakeAgQIECBAgAABAgQIECDQcQHPfzq+AZRPYEJA4MJeIECAAAECBAgQIECAAAECBAgQIECAAAECBAgQIDCYgBfug3m1rfVPkmxWKWpekrvaVqR6CBAgQIAAAQIECBAgQIBAxwU8/+n4BlA+gQkBgQt7gQABAgQIECBAgAABAgQIECBAgAABAgQIECBAgMBgAl64D+bVttY/TrJ5paiHJ1ndtiLVQ4AAAQIECBAgQIAAAQIEOi7g+U/HN4DyCUwICFzYCwQIECBAgAABAgQIECBAgAABAgQIECBAgAABAgQGE/DCfTCvtrX+UZJHVIr63SQ/bVuR6iFAgAABAgQIECBAgAABAh0X8Pyn4xtA+QQmBAQu7AUCBAgQIECAAAECBAgQIECAAAECBAgQIECAAAECgwl44T6YV9ta35HkkZWiNkvyn20rUj0ECBAgQIAAAQIECBAgQKDjAp7/dHwDKJ/AhIDAhb1AgAABAgQIECBAgAABAgQIECBAgAABAgQIECBAYDABL9wH82pb69uTbFEpavMkd7atSPUQIECAAAECBAgQIECAAIGOC3j+0/ENoHwCEwICF/YCAQIECBAgQIAAAQIECBAgQIAAAQIECBAgQIAAgcEEvHAfzKttrW9LsmWlqEck+UnbilQPAQIECBAgQIAAAQIECBDouIDnPx3fAMonMCEgcGEvECBAgAABAgQIECBAgAABAgQIECBAgAABAgQIEBhMwAv3wbza1vqHSR5VKao47eJHbStSPQQIECBAgAABAgQIECBAoOMCnv90fAMon8CEgMCFvUCAAAECBAgQIECAAAECBAgQIECAAAECBGZe4PFJFiTZLskTkvxekkcnKb60u1mSTZI8LMmccmprkvw8yd1J7kxyR5LiC7//keTfk9yQZEWS7898KUYk0EkBL9w7uey/KvrW8r/ZEz8oTrso/rvsQ4AAAQIECIyGgPut0VgHsyBAgAABAuMu4PnPuK+g+RNoSEDgoiFI3RAgQIAAAQIECBAgQIAAAQIECBAgQIAAgSkEivDEc5PslmSnJM8ogxXDACu+8PuNJF9NclWSK8qQxjDG0ieBLgt44d7l1U9uSfKYCkFx2sXt3SZRPQECBAgQmDUB91uzRm9gAgQIECDQegHPf1q/xAok0J+AwEV/TloRIECAAAECBAgQIECAAAECBAgQIECAAIFBBJ6W5E97oYc9k+w+yIVDaHt5L+xxaZJ/TPKtIfSvSwJdFPDCvYur/uuaf5DksRWC4oSi27pNonoCBAgQIDCjAu63ZpTbYAQIECBAoLMCnv90dukVTuA3BQQu7AgCBAgQIECAAAECBAgQIECAAAECBAgQINCMwFOSvDTJXyR5cjNdNt7LdUk+1ZvfJ5Nc23jvOiTQHQEv3Luz1pNV+h9JHl/5RXHaxQ+7TaJ6AgQIECAwdAH3W0MnNgABAgQIECBQE/D8x5YgQGCtgMCFjUCAAAECBAgQIECAAAECBAgQIECAAAECBKYncEiSVw5yksUmm2ySpzzlKdl+++2z7bbbZquttspjH/vYbLnlltl8882z6aabZu7cuZkzZ87ama1Zsyb33ntv7rrrrvzkJz/J7bffnltuuSWrVq3KjTfemO9973u59tprc/fddw9SSXHyxUeSnDvIRdoSILBWwAv3bm+Em5P8XoWgOO3i1m6TqJ4AAQIECAxNwP3W0Gh1TIAAAQIECKxHwPMfW4QAgbUCAhc2AgECBAgQIECAAAECBAgQIECAAAECBAgQGFzg0UkO6/2N5ocm2WJ9ly9cuDDPfe5zs9tuu2WnnXZaG7QYxqcIXnz1q1/NVVddlSuuuCLLly/vZ5g7kpyV5Ex/Q3s/XNoQWCvghXu3N8KqXlhtfoXgcUlu6TaJ6gkQIECAQKMC7rca5dQZAQIECBAgsIECnv9sIJzLCLRNQOCibSuqHgIECBAgQIAAAQIECBAgQIAAAQIECBAYpsDjk7w5yRvW95ca7b333tlrr72y5557Zuuttx7mnKbse+XKlbn00kvzmc98Jpdccsn65lC8QDwtySlJvr++xn5PoOMCXrh3ewOsTLJVhaD4/w0/6DaJ6gkQIECAQCMC7rcaYdQJAQIECBAg0JCA5z8NQeqGwLgLCFyM+wqaPwECBAgQIECAAAECBAgQIECAAAECBAjMhMAmSY5O8tZ1BS322GOP7L///tl3330zb968mZhX32OsXr06F110US644IJcdtll67queJH4f5KcmOTuvgfQkEC3BLxw79Z616v99yTVJN3vCap1e0OongABAgSmLeB+a9qEOiBAgAABAgSGIOD5zxBQdUlgHAUELsZx1cyZAAECBAgQIECAAAECBAgQIECAAAECBGZS4LDeYP87yRaTDbrZZpvlNa95TV71qldlwYIFMzmvDR5rxYoV+eAHP5hzzjknd95551T93FHWfeYGD+RCAu0V8MK9vWvbT2U3JXlCpeH8JP/Rz4XaECBAgAABAr8l4H7LpiBAgAABAgRGVcDzn1FdGfMiMMMCAhczDG44AgQIECBAgAABAgQIECBAgAABAgQIEBgbgV2TvCvJ7pPNeJtttskRRxyRww47LBtttNHYFFWd6H333Zczzzwzp59+em66qfj+8KSfy8uTPb4ylkWaNIHhCHjhPhzXcen1xiTbVCa7VZKbx2Xy5kmAAAECBEZEwP3Wfy+E+60R2ZCmQYAAAQIEJhHw/Me2IEBgrYDAhY1AgAABAgQIECBAgAABAgQIECBAgAABAgR+W+AdSZZMBjN//vwcddRROfzww1vldsYZZ+Tkk0/OzTdP+Z3hpUne3qqiFUNgwwW8cN/XBqkkAAAgAElEQVRwuzZc+W9Jtq0UsnWSVW0oTA0ECBAgQGCGBNxv/Ta0+60Z2nyGIUCAAAECAwh4/jMAlqYE2iwgcNHm1VUbAQIECBAgQIAAAQIECBAgQIAAAQIECAwq8LQk70vy7PqFc+bMyXHHHZdjjjkmD3pQOx+vP/DAAznxxBNz/PHHZ82aNZPZXZnkdUm+NSis9gRaJuCFe8sWdMBybkjyxMo1T0iycsA+NCdAgAABAl0UcL/lfquL+17NBAgQIDC+Ap7/jO/amTmBRgXa+UaoUSKdESBAgAABAgQIECBAgAABAgQIECBAgEBHBBYlOWuy06EPOOCAnHDCCdl66+IvMW//Z+XKlTn22GNz/vnnT1Zs8aLx0CTL2i+hQgJTCnjh3u3N8a9JtqsQbJPk37tNonoCBAgQILBeAfdbJZH7rfXuFQ0IECBAgMCoCHj+MyorYR4EZllA4GKWF8DwBAgQIECAAAECBAgQIECAAAECBAgQIDASAu8tT274jcnMnz8/f/u3f5v99ttvJCY505O48MIL85a3vCU333zzZEMXJ4G8fqbnZDwCIyLghfuILMQsTeP6JL9fGXvbJDfN0lwMS4AAAQIExkHA/dYkq+R+axy2rjkSIECAQMcFPP/p+AZQPoEJAYELe4EAAQIECBAgQIAAAQIECBAgQIAAAQIEuizwyCQfTfKiOsLBBx+c008/PfPmzeuyT1avXp0jjjgiH/7whydz+GySA3thlR91GknxXRTwwr2Lq/7rmr+X5EkVgicmubHbJKonQIAAAQKTCrjfWs/GcL/l3xwCBAgQIDDSAp7/jPTymByBmRMQuJg5ayMRIECAAAECBAgQIECAAAECBAgQIECAwGgJPCXJJ5I8uT6ts88+O4sWLRqt2c7ybJYtW5bFixdPNovrkrwsybWzPEXDE5hJAS/cZ1J79MZakWT7yrS264XP/m30pmlGBAgQIEBgVgXcbw3A735rACxNCRAgQIDAzAl4/jNz1kYiMNICAhcjvTwmR4AAAQIECBAgQIAAAQIECBAgQIAAAQJDEnhukouSbFntf+HChTn33HOz8847D2nY8e72mmuuySGHHJLly5fXC7m9F7jYN8kV412h2RPoW8AL976pWtmwCJotqFT2+0luaGWliiJAgAABAhsm4H5rA9zcb20AmksIECBAgMBwBTz/Ga6v3gmMjYDAxdgslYkSIECAAAECBAgQIECAAAECBAgQIECAQEMCeyS5OMncan977713zjvvvMybN6+hYdrZzerVq3PQQQflkksuqRd4b5J9klzWzspVReA3BLxw7/aGKFJn1dORnpTkX7tNonoCBAgQIPArAfdb09gM7remgedSAgQIECDQvIDnP82b6pHAWAoIXIzlspk0AQIECBAgQIAAAQIECBAgQIAAAQIECGygQPHln88k2ah6/aGHHpr3v//9G9hlNy977Wtfm7POOqte/H1J9hK66Oae6FjVXrh3bMFr5V6bZGHlZ9snub7bJKonQIAAAQJrBdxvNbQR3G81BKkbAgQIECAwPQHPf6bn52oCrREQuGjNUiqEAAECBAgQIECAAAECBAgQIECAAAECBNYj8Nwkn62fbHH00UfnxBNPhLcBAsccc0xOOumk+pXFSRcvSnLFBnTpEgLjIuCF+7is1HDm+d0kT6l0vSDJ94YzlF4JECBAgMDYCLjfanip3G81DKo7AgQIECAwuIDnP4ObuYJAKwUELlq5rIoiQIAAAQIECBAgQIAAAQIECBAgQIAAgZpA8cXYzyfZsvrzpUuX5thjj4U1DYETTjghS5Ysqfdwey9w8cIkxd8C70OgjQJeuLdxVfuv6TtJdqg0f3KSFf1friUBAgQIEGidgPutIS2p+60hweqWAAECBAj0J+D5T39OWhFovYDAReuXWIEECBAgQIAAAQIECBAgQIAAAQIECBDovMAjk1yepPhC7K8+whbN7YspvgR0XZLdk/youZH0RGBkBLxwH5mlmJWJfDvJUysjL0xS/DfPhwABAgQIdFHA/daQV9391pCBdU+AAAECBKYW8PzH7iBAYK2AwIWNQIAAAQIECBAgQIAAAQIECBAgQIAAAQJtF/jnJC+qFnn00UfnxBNPbHvdM1rfMccck5NOOqk+5meT/PGMTsRgBGZGwAv3mXEe1VG+lWTHyuSKv9V7+ahO1rwIECBAgMCQBdxvDRm46N791gwgG4IAAQIECPy2gOc/dgUBAmsFBC5sBAIECBAgQIAAAQIECBAgQIAAAQIECBBos8B7eycsvK5a4KGHHpr3v//9ba551mp77Wtfm7POOqs+/vuSvH7WJmVgAsMR8MJ9OK7j0us3kzytMtkdklw7LpM3TwIECBAg0KCA+60GMdfXlfut9Qn5PQECBAgQaFzA85/GSXVIYDwFBC7Gc93MmgABAgQIECBAgAABAgQIECBAgAABAgTWL7AoydnVZnvvvXcuvvji9V+pxQYL7LPPPrnkkkvq1y9OsmyDO3UhgdET8MJ99NZkJmf0jSRPrwz41CTfnckJGIsAAQIECIyAgPutWVgE91uzgG5IAgQIEOiygOc/XV59tROoCAhc2A4ECBAgQIAAAQIECBAgQIAAAQIECBAg0EaB4m8eL74Q+6vn4AsXLsxVV12VefPmtbHekalp9erV2W233bJ8+fLqnIqXk89I8q2RmaiJEJiegBfu0/Mb96u/Xv43baKOHZN8Z9yLMn8CBAgQIDCAgPutAbCabOp+q0lNfREgQIAAgfUKeP6zXiINCHRDQOCiG+usSgIECBAgQIAAAQIECBAgQIAAAQIECHRN4MtJnl0t+uqrr87OO+/cNYdZqfeaa67JLrvsUh/7yiTPmZUJGZRA8wJeuDdvOk49fi3JH1QmXHzp9NvjVIC5EiBAgACBaQq435om4HQud781HT3XEiBAgACBgQQ8/xmIS2MC7RUQuGjv2qqMAAECBAgQIECAAAECBAgQIECAAAECXRV4R5Il1eLPPvvsLFq0qKses1L3smXLsnjx4vrYS5O8fVYmZFACzQp44d6s57j19tUkz6xM+ulO8Bm3JTRfAgQIEJiGgPutaeA1dan7raYk9UOAAAECBNYp4PmPDUKAwFoBgQsbgQABAgQIECBAgAABAgQIECBAgAABAgTaJLBrkn+pFnTwwQfnQx/6UJtqHJta/vIv/zIf/vCH6/N9VpKvjE0RJkpgcgEv3Lu9M65JslOF4BlJvtltEtUTIECAQEcE3G+N0EK73xqhxTAVAgQIEGirgOc/bV1ZdREYUEDgYkAwzQkQIECAAAECBAgQIECAAAECBAgQIEBgpAW+mGT3iRnOnz8/3/3udzNv3ryRnnRbJ7d69erssMMOufnmm6slXp7k+W2tWV2dEfDCvTNLPWmhVyfZufKbP0jyjW6TqJ4AAQIEOiLgfmuEFtr91ggthqkQIECAQFsFPP9p68qqi8CAAgIXA4JpToAAAQIECBAgQIAAAQIECBAgQIAAAQIjK3BYkjOqs/vkJz+Z/fbbb2Qn3IWJXXjhhXnpS19aL/XwJGd2oX41tlbAC/fWLm1fhRWn9OxSafnMJF/v60qNCBAgQIDA+Aq43xrBtXO/NYKLYkoECBAg0CYBz3/atJpqITANAYGLaeC5lAABAgQIECBAgAABAgQIECBAgAABAgRGRmCTJDf1AhdbTMzogAMOyEc/+tGRmWCXJ3LggQfm/PPPrxLckWSbJHd32UXtYy3ghftYL9+0J/8vSXat9LJTkq9Nu1cdECBAgACB0RVwvzW6axP3WyO8OKZGgAABAuMu4PnPuK+g+RNoSEDgoiFI3RAgQIAAAQIECBAgQIAAAQIECBAgQIDArAq8M8lbJ2YwZ86c3HDDDdl6661ndVIG/2+BlStXZrvttsuaNWuqJMWaHc2IwJgKeOE+pgvX0LSvSvKsSl87J/lqQ33rhgABAgQIjKKA+61RXJVyTu63RnhxTI0AAQIExl3A859xX0HzJ9CQgMBFQ5C6IUCAAAECBAgQIECAAAECBAgQIECAAIFZE3h8kpuT/OqZ99KlS3PsscfO2oQM/NsCJ5xwQpYsWVL9RfHCcn6S7/MiMIYCXriP4aI1OOUrk+xW6W+XJNc02L+uCBAgQIDAKAm43xql1ZhiLu63xmCRTJEAAQIExlHA859xXDVzJjAEAYGLIaDqkgABAgQIECBAgAABAgQIECBAgAABAgRmVODUJEdOjDh//vy1Jyo86EEegc/oKqxnsAceeGDtiSM331xkY371eU+SN47SPM2FQJ8CXrj3CdXSZl9O8uxKbbsmubqltSqLAAECBAi43xqDPeB+awwWyRQJECBAYBwFPP8Zx1UzZwJDEPC2aQiouiRAgAABAgQIECBAgAABAgQIECBAgACBGRN4dJJbqqdbvO9978vhhx8+YxMwUP8CZ5xxRl73utdVLyheWj42yQ/770VLAiMh4IX7SCzDrE3iiiTPqYz+rCRfmbXZGJgAAQIECAxPwP3W8Gwb79n9VuOkOiRAgAABAp7/2AMECKwVELiwEQgQIECAAAECBAgQIECAAAECBAgQIEBgnAXekWTJRAHbbLNNbrzxxnGup/Vz33bbbXPTTTdV61ya5O2tL1yBbRPwwr1tKzpYPV9K8tzKJcVpF1cN1oXWBAgQIEBgLATcb43FMv16ku63xmzBTJcAAQIERl3A859RXyHzIzBDAgIXMwRtGAIECBAgQIAAAQIECBAgQIAAAQIECBAYisDtSbaY6Pk973lP3vCGNwxlIJ02I3DaaaflyCOPrHZ2R5Itm+ldLwRmTMAL9xmjHsmBLk/yvMrMitMurhzJmZoUAQIECBCYnoD7ren5zfjV7rdmnNyABAgQINBuAc9/2r2+qiPQt4DARd9UGhIgQIAAAQIECBAgQIAAAQIECBAgQIDAiAkckuQDE3PabLPNctttt2WjjTYasWmaTlXgvvvuy6Me9ajceeed1R+/Osm5pAiMkYAX7mO0WEOY6heT7F7ptzjt4stDGEeXBAgQIEBgNgXcb82m/gaO7X5rA+FcRoAAAQIEJhfw/MfOIEBgrYDAhY1AgAABAgQIECBAgAABAgQIECBAgAABAuMq8BtfeP3rv/7rnHzyyeNaS6fmfdRRR+Vv/uZvqjUXf1v88zuFoNhxF/DCfdxXcHrz/0Ltv1nFaRdXTK9LVxMgQIAAgZETcL81ckvS34Tcb/XnpBUBAgQIEOhDwPOfPpA0IdAFAYGLLqyyGgkQIECAAAECBAgQIECAAAECBAgQINA+gack+W61rOuuuy4LFixoX6UtrGjFihV58pOfXK9shyTXtrBcJbVTwAv3dq5rv1X9vyQvqDQuTrv4Ur8Xa0eAAAECBMZAwP3WGCzSVFN0vzXGi2fqBAgQIDBqAp7/jNqKmA+BWRIQuJgleMMSIECAAAECBAgQIECAAAECBAgQIECAwLQE3pFkyUQPe+yxRy699NJpdTjbF99777254oorcvHFF+cb3/hGvvKVr6yd0lZbbZUdd9wxe+21V/7sz/4sW2655WxPtZHx99xzz1x22WXVvpYmeXsjneuEwPAFvHAfvvEoj/D5XsDiDysTLE7oKU7q8SFAgAABAm0RGKv7rfvvvz/HH398li4tbil+/Vm8eHFOPfXUzJ07d1rrMuz+pzW5KS52vzUMVX0SIECAQAcFPP/p4KIrmcBkAgIX9gUBAgQIECBAgAABAgQIECBAgAABAgQIjKPA8iS/OiLhAx/4QA455JBxrCP33HNPli1bltNOOy2rVq1aZw2bb755jj322CxatCgbb7zxWNY7Melzzz03r371q6s1XJdk4VgXZfJdEvDCvUur/du1fi7JCys/Lk67+GK3SVRPgAABAi0TGKv7reXLl2e//fZLcbJD9dNU4GLY/Q9j77jfGoaqPgkQIECggwKe/3Rw0ZVMYDIBgQv7ggABAgQIECBAgAABAgQIECBAgAABAgTGTeBpSb5ZnfRPf/rTzJs3b9zqWBuweOMb35hPf/rTA839oIMOyimn/H/27j3OsqK8F/dXAxoPzHDwBA2KiPojyk2MOSqgRhMBoyYgCQoRQfACM6AoQY0CowkzoEENinINglxUVHIBNQJKjsajop5ERRA5iYqIGiVKmMEYgcCPmtieRc+te63e3XtXPeuvvXtW1ar3edcHPlXVb9fbssUWW8yq3TjdvHLlymy22WbTh/TrSb48TuM0FgLrELDh3varUY7n2b1DUE67+F9tk4ieAAECBCoSmKj51s9+9rMce+yxq+dH06+5KLgYdf+jem/Mt0Ylq18CBAgQaEzA+k9jCRcugXUJKLjwbhAgQIAAAQIECBAgQIAAAQIECBAgQIDApAkck+SEqUHvtddeueSSSyYthlx//fWrT3j4zGc+02vshx9+eE466aSJPuli7733zqWXXtqN/9gkJ/YC0YjA/ArYcJ9f73F72hVJ9ugMqpx28XfjNkjjIUCAAAECPQUmZr5199135/3vf3+WLFmSVatWrRHu0IKLUfffMz8zbma+NWMqNxIgQIAAgXUJWP/xbhAgsFpAwYUXgQABAgQIECBAgAABAgQIECBAgAABAgQmTeCT9/wl8adNDfrMM8/MoYceOlEx/OAHP0j55Z+hhSIXXnhhDjjggImKvTvYs846a7VD5/pUkqdPbEAG3pKADfeWsr1mrJcn2bPz43LaxZVtk4ieAAECBCoSmIj5VimGuOyyy7J06dLVJweu7RpScDHq/ufjfTHfmg9lzyBAgACBygWs/1SeYOERmKmAgouZSrmPAAECBAgQIECAAAECBAgQIECAAAECBMZBYNMk9/rTpd/61reyzTbbjMPYZjSGO++8M29+85uzbNmyGd2/vpt23333nH/++dlyyy0H97UQHdxwww15xCMeMf3Ri5LcthDj8UwCsxCw4T4LrApvvSzJMztxldMuPlFhnEIiQIAAgfYEJmK+ddddd+Wiiy7KK17xivz4xz9eZ5b6FlyMuv/5eq3Mt+ZL2nMIECBAoGIB6z8VJ1doBGYjoOBiNlruJUCAAAECBAgQIECAAAECBAgQIECAAIGFFnhWkr+dGsQOO+yQa665ZqHHNKvnX3311dl///1z3XXXrbXdQQcdlOOOOy6PetSjUn7R50tf+tLq71dcccVa7y8/32OP8ru+k3ntuOOOufbaa7uDf3aSj01mNEbdkIAN94aSvZZQy3+jfqfz83LaxcfbJhE9AQIECFQiMPbzrVWrVq0uYH/nO9+Z8nl9V5+Ci1H3P9/vifnWfIt7HgECBAhUJmD9p7KECodAXwEFF33ltCNAgAABAgQIECBAgAABAgQIECBAgACBhRBYnuS4qQcvWbIkp59++kKMo9cz77777pxwwgnrPN3i8MMPz0knnZRNNtnkXv2Xv0z6whe+MJ/5zGfWeO7rX//6LF++PL/0S7/Ua0wL3Wjp0qU544wzusNYkWT48R8LHZjn1y5gw732DK8/vlL4V34hdeoqp12svSqubSfREyBAgMDkCYztfKsUo//d3/1djjnmmHzxi1+ckexsCi5G3f+MBjyCm8y3RoCqSwIECBBoScD6T0vZFiuB9QgouPB6ECBAgAABAgQIECBAgAABAgQIECBAgMAkCVyWpPxi6+rr/PPPz4EHHjgx4//+97+fcoLFJz7xiTXG/Fu/9Vu54IIL8tCHPnSNfyuFGieffHKOPvroNf5t3333zdlnn53NNttsYhy6Ay0xF5POdfm0vxw/kXEZdPUCNtyrT/F6A/xoknIaz9RVTrso/+1yESBAgACBSRcYu/lWKYT48pe/nLe+9a15//vfPyvfmRRcjLr/WQ14BDebb40AVZcECBAg0JKA9Z+Wsi1WAusRUHDh9SBAgAABAgQIECBAgAABAgQIECBAgACBSRL4YZItpgZ83XXX5TGPeczEjL+cUPGsZz0rq1atWmPMb3vb23LUUUflPvdZ+9L93//93+dVr3pVtthii+y8887Zcssts+OOO+aBD3zg6u8bbbTRxDh0B/r1r3892223XfdHNyd50EQGY9AtCdhwbynba8b6kSTP6fy4nHZRfkHVRYAAAQIEJl1g7OZbZQ71lKc8pZfrTAouRt1/r4HPYSPzrTnE1BUBAgQItChg/afFrIuZwFoEFFx4LQgQIECAAAECBAgQIECAAAECBAgQIEBgUgS2SvKdqcFuuummay1cGOdgzjzzzCxZsmSNIS5atCgf+9jH8uQnP3mchz+ysZX4b7vttm7/D0ty08geqGMCwwVsuA83nOQePpzkdzsBlNMuPjbJARk7AQIECBBIMpbzrfUVRJR5xIoVK/KlL30p73nPe9ZI4tCCi7nofxzeLPOtcciCMRAgQIDAhApY/5nQxBk2gbkWUHAx16L6I0CAAAECBAgQIECAAAECBAgQIECAAIFRCeyR5IqpznfZZZd87nOfG9Wz5rzf22+/Pa973ety8sknr9H3brvtlve97315+MMfPufPnYQOd91111x11VXdoe6Z5OOTMHZjbFbAhnuzqV8d+KVJfq9DUE67+Nu2SURPgAABAhUIjOV8a10FF+WUv3JKYJkXHn300SnF7dOvIQUXc9X/OLwX5lvjkAVjIECAAIEJFbD+M6GJM2wCcy2g4GKuRfVHgAABAgQIECBAgAABAgQIECBAgAABAqMSODzJqVOdH3zwwTn33HNH9aw573fVqlU54ogjcsEFF6zR97777puzzz47m2222Zw/dxI6POSQQ6b/Rdojkpw2CWM3xmYFbLg3m/rVgV+SZK8OQTnt4qNtk4ieAAECBCoQGMv51toKLg4//PD8yZ/8SbbYYov89Kc/zVFHHTWnBRdz2f84vBfmW+OQBWMgQIAAgQkVsP4zoYkzbAJzLaDgYq5F9UeAAAECBAgQIECAAAECBAgQIECAAAECoxJ4S5JXT3W+fPnyHHfccaN61pz3+6Mf/SgHHHBALr/88jX6nvrLq/e///3z+c9/PhdddNHq+66//vosWrQoT3ziE7Pnnntm7733zq/92q/lPvepa3l/xYoVWbZsWdflrUleM+dJ0CGBuROw4T53lpPY098k2bsz8HLaxUcmMRBjJkCAAAECHYGxnG91Cy722WefHHPMMXn84x+f+973vquHPpcFF6PofxzeMPOtcciCMRAgQIDAhApY/5nQxBk2gbkWqGtHZq519EeAAAECBAgQIECAAAECBAgQIECAAAEC4yRwUZL9pgZ0/vnn58ADDxyn8a13LP/8z/+c/fffP//wD/+wxn3HH398Xvayl+XYY4/NOeecs95+DjrooJRfmHnYwx42MbFvaKDl1I8SV+f6QJL9N9TOvxNYQAEb7guIPwaP/uskz+2Mo5x28eExGJchECBAgACBIQJjOd+66qqrVhekv/SlL83222//i0KLqUCHFlyMuv8hCZmrtuZbcyWpHwIECBBoUMD6T4NJFzKBtQkouPBeECBAgAABAgQIECBAgAABAgQIECBAgMCkCHwyydOmBvuJT3wiz3jGMyZl7KtPq9hvv/3yla98ZY0xH3zwwbnllltyySWXzCienXfeOaeffnp23XXXGd0/7jddeeWV2X333bvD/FSSp4/7uI2vaQEb7k2nP3+VZJ8OQTnt4tK2SURPgAABAhUITOR8a2jBxYbyNur+N/T8ufh38625UNQHAQIECDQqYP2n0cQLm8B0AQUX3gkCBAgQIECAAAECBAgQIECAAAECBAgQmBSBa5NsPzXYq6++OjvttNOkjH29BRd9gnj0ox+ds846K7/5m7/Zp/lYtfnqV7+axz72sd0xfS3JDmM1SIMhcG8BG+5tvxEXJ/mDDkE57WJmFXNtu4meAAECBMZbYCLnW6MuiBh1//PxSphvzYeyZxAgQIBApQLWfypNrLAIzFZAwcVsxdxPgAABAgQIECBAgAABAgQIECBAgAABAgsl8L0kW049/KabbspDH/rQhRrLrJ+7vhMuZt3ZzxvsvffeOfPMM/PgBz+4bxdj0e673/1uttpqq+5Yvp/kIWMxOIMgsHYBG+5tvxkfSrJvh6CcdvE3bZOIngABAgQqEJjI+daoCyJG3f98vDfmW/Oh7BkECBAgUKmA9Z9KEyssArMVUHAxWzH3EyBAgAABAgQIECBAgAABAgQIECBAgMBCCaxMsmjq4bfeemsWL168UGOZ9XNHUXBRBvH2t789Rx55ZO5zn8ld8l+5cmU222yzrumqJJOT3Fm/DRpUIGDDvYIkDgjhg0me12n/+0n+ekB/mhIgQIAAgXEQmMj51qgLIkbd/3wk3nxrPpQ9gwABAgQqFbD+U2lihUVgtgKTu/sy20jdT4AAAQIECBAgQIAAAQIECBAgQIAAAQKTLnB7ko2ngrj99tuz8ca/+Dr2sc2k4GLnnXfO8uXL89u//dvZZJNNUmK86qqrcsIJJ+SKK65Ya4y77757zj///Gy55S8O/xh7i+kDvOOOO3K/+92v++M7ktzrBxMXlAHXLmDDvfYMrz++DyR5fueWP0jyV22TiJ4AAQIEKhCYyPnWqAsiRt3/fLw35lvzoewZBAgQIFCpgPWfShMrLAKzFVBwMVsx9xMgQIAAAQIECBAgQIAAAQIECBAgQIDAQgncleQX69p33XXXRJ3qsKGCiyc96Uk599xzs912263h+4Mf/CCHHXZYLrnkkjX+bdGiRfnYxz6WJz/5yQuVl8HPvfvuu3Pf+96320/ZzLzXDwY/RAcE5lbAhvvcek5abxcl2a8z6H2T/OWkBWG8BAgQIEBgmsBEzrdGXRAx6v7n4y0035oPZc8gQIAAgUoFrP9UmlhhEZitgIKL2Yq5nwABAgQIECBAgAABAgQIECBAgAABAgQWSmAifwFoCut73/teDjjggHzyk59cq9/ZZ5+dl7zkJeu0vfLKK9HUQggAACAASURBVLPPPvtk1apVa9xzxhlnrC7ImNTLLwBNauaaHrcN96bTn/cn2b9D8LwkF7dNInoCBAgQqEBgIudboy6IGHX/8/HemG/Nh7JnECBAgEClAtZ/Kk2ssAjMVkDBxWzF3E+AAAECBAgQIECAAAECBAgQIECAAAECCyVwe5KNpx5+++23Z+ONf/F1ocY04+fecsstOfDAA/PRj350jTbbbrttLr744jz2sY9dZ3/rK9g4/vjjs2zZshmPZdxuvOOOO3K/+92vO6w7ktzrB+M2ZuNpXsCGe9uvwPuS/GGH4PlJPtQ2iegJECBAoAKBiZxvjbogYtT9z8d7Y741H8qeQYAAAQKVClj/qTSxwiIwWwEFF7MVcz8BAgQIECBAgAABAgQIECBAgAABAgQILJTAyiSLph5+6623ZvHixQs1llk/d32/qLPzzjvnAx/4QB796Eevs98f/ehHq0/IuPzyy9e4p5xucfLJJ+cBD3jArMc1Dg1WrlyZzTbbrDuUcozH5CR3HBCNYb4FbLjPt/h4Pe+9SV7QGdJ+ST44XkM0GgIECBAgMGuBiZxvjbogYtT9zzpLPRqYb/VA04QAAQIECPyXgPUfbwIBAqsFFFx4EQgQIECAAAECBAgQIECAAAECBAgQIEBgUgS+l2TLqcHedNNNeehDHzopY189zje96U055phj1hjz0IKLo446Km9+85unnxIxMTbf/e53s9VWW3XH+/0kD5mYAAy0RQEb7i1m/f/FfGGSAzoE+yf5QNskoidAgACBCgQmcr416oKIUfc/H++N+dZ8KHsGAQIECFQqYP2n0sQKi8BsBRRczFbM/QQIECBAgAABAgQIECBAgAABAgQIECCwUALX3vMXxLefevjVV1+dnXbaaaHG0uu5l156afbee++1tr3iiiuyxx57rLPfm2++OS94wQvyiU98Yo17jj/++CxbtqzXmMah0Ve/+tU89rGP7Q7la0l2GIexGQOBdQjYcG/71bggyQs7BH+Y5KK2SURPgAABAhUITOR8a9QFEaPufz7eG/Ot+VD2DAIECBCoVMD6T6WJFRaB2QoouJitmPsJECBAgAABAgQIECBAgAABAgQIECBAYKEEPpnkaVMPL4UHz3jGMxZqLL2ee/3112e//fbLV77ylTXaH3300TnhhBNy//vff619f+ELX8hzn/vcfP/75fCHe1/nnXdeDjrooF5jGodGV155ZXbffffuUD6V5OnjMDZjILAOARvubb8a5yc5sEPwgiTvb5tE9AQIECBQgcBEzrdGXRAx6v7n470x35oPZc8gQIAAgUoFrP9UmlhhEZitgIKL2Yq5nwABAgQIECBAgAABAgQIECBAgAABAgQWSqD89fD9ph5+/vnn58ADu7/vulDDmvlzf/azn+W1r31tTjnllDUaLVq0KKeddtrqUyzue9/73uvff/KTn6xuV/59+rXlllvmwx/+cH7jN35j5gMZszsvuOCC6QUjH0iy/5gN03AIdAVsuLf9PpyXpFvldkCS97VNInoCBAgQqEBgIudboy6IGHX/8/HemG/Nh7JnECBAgEClAtZ/Kk2ssAjMVkDBxWzF3E+AAAECBAgQIECAAAECBAgQIECAAAECCyXwliSvnnr48uXLc9xxxy3UWHo/t/x10X322SerVq1ao49SdHHYYYdl6dKl2WabbXLXXXflm9/85uqTL0qBydqu0te73/3ubL755r3HtNANV6xYkWXLlnWH8dYkr1nocXk+gfUI2HBv+/V4T5IXdQhemOS9bZOIngABAgQqEJjI+daoCyJG3f98vDfmW/Oh7BkECBAgUKmA9Z9KEyssArMVUHAxWzH3EyBAgAABAgQIECBAgAABAgQIECBAgMBCCRye5NSphx988ME599xzF2osvZ+7cuXKvOIVr1hnAcVsO77wwgtzwAHlj6tP7nXIIYfkPe8pv7/8i+uIJGse5zG5IRp5fQI23OvL6WwiKv/zObjToBy3dOFsOnAvAQIECBAYQ4GJnG+NuiBi1P3Px3tgvjUfyp5BgAABApUKWP+pNLHCIjBbAQUXsxVzPwECBAgQIECAAAECBAgQIECAAAECBAgslMAeSa6Yevguu+ySz33ucws1lkHPvfrqq7P//vvnuuuuG9TPy172spx88snZZJNNBvWz0I133XXXXHXVVd1h7Jnk4ws9Ls8nsB4BG+5tvx7nJDmkQ3BQkgvaJhE9AQIECFQgMJHzrVEXRIy6//l4b8y35kPZMwgQIECgUgHrP5UmVlgEZiug4GK2Yu4nQIAAAQIECBAgQIAAAQIECBAgQIAAgYUS2CrJd6Yevummm2bVqlULNZZBz7377rtz2WWXZenSpfn2t7/dq68999wz73rXu7Ltttv2aj9OjRYtWpTbbrutO6SHJblpnMZoLASmCdhwb/uVeHeSF3cIXpTk/LZJRE+AAAECFQhM5Hxr1AURo+5/Pt4b8635UPYMAgQIEKhUwPpPpYkVFoHZCii4mK2Y+wkQIECAAAECBAgQIECAAAECBAgQIEBgIQV+mGSLqQGUEyIe85jHLOR4ej+7FF1cfvnledWrXpXrr79+Vv3ss88+q0+2ePjDHz6rduN489e//vVst9123aHdnORB4zhWYyLQEbDh3vbrcPY9BYAv6RAcnOS8tklET4AAAQKVCEzcfGvUBRGj7n/U74351qiF9U+AAAEClQtY/6k8wcIjMFMBBRczlXIfAQIECBAgQIAAAQIECBAgQIAAAQIECIyDwGVJnjk1kPPPPz8HHnjgOIyr9xi+853v5I1vfGMuvvjiDZ7YUQosXvnKV+bQQw/NJpts0vuZ49TwggsuyEEHHdQd0uVJfmecxmgsBNYiYMO97dfiL+45heelHYJy2sW5bZOIngABAgQqEZi4+daoCyJG3f+o3xvzrVEL658AAQIEKhew/lN5goVHYKYCCi5mKuU+AgQIECBAgAABAgQIECBAgAABAgQIEBgHgeVJjpsayJIlS3L66aePw7gGjaGcdnHTTTflIx/5SC677LJ85Stfybe//e3Vfe6yyy55/OMfn2c/+9l56lOfmsWLFw961rg1Xrp0ac4444zusFYkWTZu4zQeAtMEbLi3/UqcleRlHYJy2sU5bZOIngABAgQqEZi4+daoCyJG3f+o3xvzrVEL658AAQIEKhew/lN5goVHYKYCCi5mKuU+AgQIECBAgAABAgQIECBAgAABAgQIEBgHgWcl+dupgeywww655pprxmFcxtBTYMcdd8y1117bbf3sJB/r2Z1mBOZLwIb7fEmP53POTHJoZ2jltIt3j+dQjYoAAQIECMxKwHxrVlzjf7P51vjnyAgJECBAYKwFrP+MdXoMjsD8CSi4mD9rTyJAgAABAgQIECBAgAABAgQIECBAgACB4QKbJlnV7eZb3/pWttlmm+E962HeBW644YY84hGPmP7cRUlum/fBeCCB2QnYcJ+dV213l2N5DusEVU67OLu2IMVDgAABAk0KmG9VlHbzrYqSKRQCBAgQWCgB6z8LJe+5BMZMQMHFmCXEcAgQIECAAAECBAgQIECAAAECBAgQIEBggwKfTPK0qbvOPPPMHHpo9w+Nb7C9G8ZE4Kyzzsphh3V/ZzmfSvL0MRmeYRBYn4AN97bfj9OTLOkQlP8J/UXbJKInQIAAgYoEzLcqSab5ViWJFAYBAgQILKSA9Z+F1PdsAmMkoOBijJJhKAQIECBAgAABAgQIECBAgAABAgQIECAwI4Fjkpwwdedee+2VSy65ZEYN3TReAnvvvXcuvfTS7qCOTXLieI3SaAisVcCGe9svxmlJlnYISuXYWW2TiJ4AAQIEKhIw36okmeZblSRSGAQIECCwkALWfxZS37MJjJGAgosxSoahECBAgAABAgQIECBAgAABAgQIECBAgMCMBB6X5EvdO2+99dYsXrx4Ro3dNB4CK1euzGabbTZ9ML+e5MvjMUKjILBeARvubb8gpyY5vENQTrs4s20S0RMgQIBARQLmWxUk03yrgiQKgQABAgTGQcD6zzhkwRgIjIGAgosxSIIhECBAgAABAgQIECBAgAABAgQIECBAgMCsBa5Nsv1Uq3e/+9158YtfPOtONFg4gXPOOScveclLugP4WpIdFm5EnkxgVgI23GfFVd3N70pyRCeqctrFGdVFKSACBAgQaFnAfGvCs2++NeEJNHwCBAgQGBcB6z/jkgnjILDAAgouFjgBHk+AAAECBAgQIECAAAECBAgQIECAAAECvQSOT7JsquUee+yRK664oldHGi2MwJ577pmPf/zj3YcvT/KGhRmNpxKYtYAN91mTVdXgnUle3omonHZxelURCoYAAQIEWhcw35rwN8B8a8ITaPgECBAgMC4C1n/GJRPGQWCBBRRcLHACPJ4AAQIECBAgQIAAAQIECBAgQIAAAQIEegnsmOSr3ZZf+9rXst122/XqTKP5Fbjuuuuy/fa/OKBk6uE7JblmfkfiaQR6C9hw701XRcNTkryiE0k57eK0KiITBAECBAgQ+C8B860JfhPMtyY4eYZOgAABAuMmYP1n3DJiPAQWSEDBxQLBeywBAgQIECBAgAABAgQIECBAgAABAgQIDBb4ZJKnTfXymte8JieddNLgTnUweoHXvva1ectb3tJ90KeSPH30T/YEAnMmYMN9zignsqN3JDmyM/Jy2sWpExmJQRMgQIAAgXULmG9N6NthvjWhiTNsAgQIEBhHAes/45gVYyKwAAIKLhYA3SMJECBAgAABAgQIECBAgAABAgQIECBAYE4EXpzk3VM9bb755vnBD36QjTfeeE4618loBO644448+MEPzi233NJ9wEuSnDOaJ+qVwEgEbLiPhHViOn17kld2RltOu3jXxIzeQAkQIECAwMwEzLdm5jRWd5lvjVU6DIYAAQIEJl/A+s/k51AEBOZEQMHFnDDqhAABAgQIECBAgAABAgQIECBAgAABAgQWSOCH9/xV8S2mnv32t789r3xl93dgF2hUHrtOgXe84x151ate1f33m5M8CBmBCROw4T5hCZvj4Z6cpPsfsnLaxTvn+Bm6I0CAAAEC4yBgvjUOWZjFGMy3ZoHlVgIECBAgsGEB6z8bNnIHgSYEFFw0kWZBEiBAgAABAgQIECBAgAABAgQIECBAoFqB45Msm4rukY98ZL7xjW9UG2wNgT3qUY/KN7/5zW4oy5O8oYbYxNCUgA33ptK9RrB/nuSozk9Lpd8pbZOIngABAgQqFTDfmrDEmm9NWMIMlwABAgTGXcD6z7hnyPgIzJOAgot5gvYYAgQIECBAgAABAgQIECBAgAABAgQIEBiJwK8m+V6SX6x3v+td78oRRxwxkofpdJjAqaeempe//OXdTsqm5UOS/MuwnrUmMO8CNtznnXysHvi2JH/UGVE57eIdYzVCgyFAgAABAnMjYL41N47z0ov51rwwewgBAgQItCVg/aetfIuWwDoFFFx4OQgQIECAAAECBAgQIECAAAECBAgQIEBg0gVOTlJ+2XX1tfXWW+eGG27Ife5jCXycEnv33Xdnm222yY033tgd1tun/ZX4cRqysRBYn4AN97bfj7cmObpDUE67KP89cxEgQIAAgRoFzLcmIKvmWxOQJEMkQIAAgUkUsP4ziVkzZgIjELDbNAJUXRIgQIAAAQIECBAgQIAAAQIECBAgQIDAvApslaT8Fv8v1ryXL1+e4447bl4H4WHrF1ixYkWWLVvWvalsWG6d5CZ2BCZQwIb7BCZtDof8liSv7vRXTrsov4zqIkCAAAECNQqYb01AVs23JiBJhkiAAAECkyhg/WcSs2bMBEYgoOBiBKi6JECAAAECBAgQIECAAAECBAgQIECAAIF5FzgxyeunnrrRRhvln/7pn1afqOBaeIFy4si2226bO++8szuYN3dztvCjNAICsxKw4T4rrupuPinJazpRldMu/ry6KAVEgAABAgT+n4D51hi/DeZbY5wcQyNAgACBSRew/jPpGTR+AnMkoOBijiB1Q4AAAQIECBAgQIAAAQIECBAgQIAAAQILKrBpkm8m2WJqFAcccEAuvPDCBR2Uh/+XwAtf+MK8973v7XLcnOSR9/yF+NsYEZhQARvuE5q4ORr2nyV5baevctrF2+aob90QIECAAIFxFDDfGses/HxM5ltjnBxDI0CAAIFJF7D+M+kZNH4CcySg4GKOIHVDgAABAgQIECBAgAABAgQIECBAgAABAgsucPg9BRendkfxwQ9+MM973vMWfGAtD+BDH/pQnv/8508nOCLJaS27iH3iBWy4T3wKBwVQTuj5404P5bSLtw7qUWMCBAgQIDD+AuZbY5gj860xTIohESBAgEBNAtZ/asqmWAgMEFBwMQBPUwIECBAgQIAAAQIECBAgQIAAAQIECBAYO4FPJnna1Ki23nrrfPWrX83ixYvHbqAtDGjlypXZaaedcuONN3bD/VSSp7cQvxirFrDhXnV6Nxjcm5K8rnNXOe3iLRts5QYCBAgQIDD5AuZbY5RD860xSoahECBAgECtAtZ/as2suAjMUkDBxSzB3E6AAAECBAgQIECAAAECBAgQIECAAAECYy2wS5LPdUf4ohe9KO95z3vGetC1Du7ggw/OeeedNz28XZNcVWvM4mpGwIZ7M6lea6AnJnl951/KaRcntU0iegIECBBoRMB8a4wSbb41RskwFAIECBCoVcD6T62ZFReBWQoouJglmNsJECBAgAABAgQIECBAgAABAgQIECBAYOwFjk+yrDvKM888M4ceeujYD7ymAZ511lk57LDDpoe0PMkbaopTLM0K2HBvNvWrAz8hyTEdgnLaxZ+1TSJ6AgQIEGhIwHxrDJJtvjUGSTAEAgQIEGhBwPpPC1kWI4EZCCi4mAGSWwgQIECAAAECBAgQIECAAAECBAgQIEBg4gT+d5Ind0f9+c9/Pk984hMnLpBJHPAXvvCFPOlJT5o+9M8kecokxmPMBNYiYMO97ddiRZJjOwTltIs3t00iegIECBBoTMB8awETbr61gPgeTYAAAQKtCVj/aS3j4iWwDgEFF14NAgQIECBAgAABAgQIECBAgAABAgQIEKhR4HFJ/jHJL9bBd9hhh3z2s5/N4sWLa4x3bGJauXJldtttt1x77bXdMZXNyccn+fLYDNRACAwTsOE+zG/SW5fTeo7rBFFOu3jTpAdl/AQIECBAYBYC5luzwJrLW8235lJTXwQIECBAYIMC1n82SOQGAm0IKLhoI8+iJECAAAECBAgQIECAAAECBAgQIECAQIsChyY5sxv4XnvtlUsuuaRFi3mLee+9986ll146/XmHJTlr3gbhQQRGL2DDffTG4/yE45Ms6wywnHZx4jgP2NgIECBAgMAIBMy3RoC6oS7NtzYk5N8JECBAgMCcClj/mVNOnRGYXAEFF5ObOyMnQIAAAQIECBAgQIAAAQIECBAgQIAAgQ0LvDPJy7u3LVmyJKeffvqGW7pj1gJLly7NGWecMb3du5K8YtadaUBgvAVsuI93fkY9uj9N8obOQ8ppFyeM+qH6J0CAAAECYyhgvjWPSTHfmkdsjyJAgAABAv8lYP3Hm0CAwGoBBRdeBAIECBAgQIAAAQIECBAgQIAAAQIECBCoXeCyJM/sBnnMMcfkhBP8buxcJv7YY4/NiSeu8QfeL0/yO3P5HH0RGBMBG+5jkogFGsaf3PNLF2/sPLucdrFigcbisQQIECBAYKEFzLfmIQPmW/OA7BEECBAgQGBNAes/3goCBFYLKLjwIhAgQIAAAQIECBAgQIAAAQIECBAgQIBA7QK/kuRTSbbvBrp8+fIcd1z5o+SuoQIrVqzIsmXl943vdX0tydPuOWHkX4f2rz2BMRSw4T6GSZnHIZVii1J0MXWV0y6Wz+PzPYoAAQIECIyTgPnWiLNhvjViYN0TIECAAIF1C1j/8XYQILBaQMGFF4EAAQIECBAgQIAAAQIECBAgQIAAAQIEWhDYMcmVSR7UDVbRxfDUr+OXf36Y5BlJrhn+BD0QGEsBG+5jmZZ5G1QpsPjTztNKAcbx8/Z0DyJAgAABAuMnYL41opyYb40IVrcECBAgQGBmAtZ/ZubkLgLVCyi4qD7FAiRAgAABAgQIECBAgAABAgQIECBAgACBnws8NcnlSR7QFTnmmGNywgknQOohcOyxx+bEE0+c3vKnSZ55T8HFp3t0qQmBSRGw4T4pmRrNOMuRPt0Ci3LaRbcAYzRP1SsBAgQIEBhvAfOtOc6P+dYcg+qOAAECBAjMXsD6z+zNtCBQpYCCiyrTKigCBAgQIECAAAECBAgQIECAAAECBAgQWIfAHkk+mmTj7r8vWbIkp59+OrRZCCxdujRnnHHG9BZ3JHlOko/Poiu3EphEARvuk5i1uRvzcUmWd7orxRal6MJFgAABAgRaFzDfmqM3wHxrjiB1Q4AAAQIEhglY/xnmpzWBagQUXFSTSoEQIECAAAECBAgQIECAAAECBAgQIECAwAwFyi8BXTL9pIu99torF1xwQRYvXjzDbtq8beXKlTnwwANz6aWXTgcoJ1vsrdiizfeiwahtuDeY9E7IxyZZ0fleTrt4Y9skoidAgAABAr8QMN8a8DKYbw3A05QAAQIECMy9gPWfuTfVI4GJFFBwMZFpM2gCBAgQIECAAAECBAgQIECAAAECBAgQGCjw1CQXJ3lQt58ddtgh55xzTp74xCcO7L7O5l/4whfy4he/ONdee+30AH+YZN8kn64zclERWEPAhnvbL8Ux95yUdEKHoJx28Ya2SURPgAABAgTuJWC+1eOFMN/qgaYJAQIECBAYrYD1n9H66p3AxAgouJiYVBkoAQIECBAgQIAAAQIECBAgQIAAAQIECMyxwI5JPpBk++n9nnnmmTn00EPn+HGT3d1ZZ52Vww47bG1BfC3JfvcUXFwz2REaPYFZCdhwnxVXdTe/PsmJnajKaRfLqotSQAQIECBAYJiA+dYs/My3ZoHlVgIECBAgMH8C1n/mz9qTCIy1gIKLsU6PwREgQIAAAQIECBAgQIAAAQIECBAgQIDAiAV+JcmFSZ45/TkvetGLcsopp2Tx4sUjHsJ4d79y5coceeSROe+889Y20MuTvDDJv453FEZHYM4FbLjPOelEdfi6JG/qjLicdnHcREVgsAQIECBAYH4EzLc24Gy+NT8voqcQIECAAIGeAtZ/esJpRqA2AQUXtWVUPAQIECBAgAABAgQIECBAgAABAgQIECDQR+Cd9xQNvHx6w6233jpvfetb87znPa9PnxPf5kMf+lBe/epX58Ybb1xbLO9K8oqJD1IABPoJ2HDv51ZLqz9O8uZOMOW0i2NrCU4cBAgQIEBgBALmW2tBNd8awZumSwIECBAgMLcC1n/m1lNvBCZWQMHFxKbOwAkQIECAAAECBAgQIECAAAECBAgQIEBgjgUOTXJGkjXWzg844ICsWLEi22yzzRw/cjy7u+GGG3Lcccflve9979oGWDYalyQ5azxHb1QE5kXAhvu8MI/tQ16T5KTO6ErxxevHdrQGRoAAAQIExkPAfOvneTDfGo8X0igIECBAgMAMBKz/zADJLQRaEFBw0UKWxUiAAAECBAgQIECAAAECBAgQIECAAAECMxV4XJJycsOTpzfYaKON8sY3vjHHHnts7nOfOpfX77777pxwwgn50z/909x5551rM/vMz08C+fJMQd1HoFIBG+6VJnaGYb06yVs69/5ZktfNsK3bCBAgQIBAywLmW+ZbLb//YidAgACByROw/jN5OTNiAiMRqHNHaCRUOiVAgAABAgQIECBAgAABAgQIECBAgACBhgSOT7JsbfFuvfXWee1rX5sjjjiiKo5TTz01J510Um688cZ1xbU8yRuqClowBPoL2HDvb1dDy6OTvLUTSDnt4o9rCEwMBAgQIEBgngTMt9aENt+ap5fPYwgQIECAwCwErP/MAsutBGoWUHBRc3bFRoAAAQIECBAgQIAAAQIECBAgQIAAAQJDBHZJ8uYkT1tbJ4985CNz5JFH5vDDD8/GG2885DkL1vaOO+7IaaedllNOOSXf/OY31zWOT/38L7dftWAD9WAC4ydgw338cjKfI/qjJG/rPLCcdvHa+RyAZxEgQIAAgQoEzLf+K4nmWxW8zEIgQIAAgWoFrP9Um1qBEZidgIKL2Xm5mwABAgQIECBAgAABAgQIECBAgAABAgTaEzj8npD/JMkWawt98803z0tf+tIccsgh2W677SZC57rrrsu5556bs88+O7fccsu6xnzzz+M+bSKCMkgC8ytgw31+vcftaUcl+fPOoMppF68Zt0EaDwECBAgQmBAB860JSZRhEiBAgACBBgWs/zSYdCETWJuAggvvBQECBAgQIECAAAECBAgQIECAAAECBAgQ2LDApkmOTfLHSda5tr7HHntk//33z7777pvFixdvuNd5vGPlypW5+OKLc9FFF+XjH//4+p5cNhLLyR4nJrltHofoUQQmScCG+yRla+7H+qokJ3e6LaddvHruH6NHAgQIECDQjID5VjOpFigBAgQIEJgoAes/E5UugyUwOgEFF6Oz1TMBAgQIECBAgAABAgQIECBAgAABAgQI1CewVZKjk7xyfYUXJey99torz3nOc7Lnnntmm222WRCJG264IVdccUU++tGP5tJLL93QGMoG4juSlF8cvmlDN/t3Ao0L2HBv+wUo/w94e4egnHZR/t/gIkCAAAECBIYJmG8N89OaAAECBAgQmFsB6z9z66k3AhMroOBiYlNn4AQIECBAgAABAgQIECBAgAABAgQIECCwgAK/muTwJEuSbLGhceywww556lOfmt122y1PeMIT8pjHPGZDTXr9+9e//vV88YtfzGc/+9l8+tOfzrXXXjuTfm5OckaS0+6J519m0sA9BAjEhnvbL8GRPy9Qm1Iop138UdskoidAolVzMAAAIABJREFUgAABAnMqYL41p5w6I0CAAAECBHoKWP/pCacZgdoEFFzUllHxECBAgAABAgQIECBAgAABAgQIECBAgMB8C7w4yUFJnjbTB2+66abZcccdVxdePOpRj8rDH/7wPOQhD8mDHvSgPPCBD8yiRYvygAc8IBtttNHqLu+888789Kc/zapVq/LjH/84P/zhD/O9730v3/72t/ONb3wjpdDimmuuyW233TbTIZT7PpXk/CTnzKaRewkQWC1gw73tF+EVSU7pEJTTLo5qm0T0BAgQIEBgZALmWyOj1TEBAgQIECCwAQHrP14RAgRWCyi48CIQIECAAAECBAgQIECAAAECBAgQIECAAIG5EdgxyfOT/EGS7eemyznv5WtJ/vKe8X0wyTVz3rsOCbQjYMO9nVyvLdKXJ3ln5x/ekeRVbZOIngABAgQIjFzAfGvkxB5AgAABAgQITBOw/uOVIEBgtYCCCy8CAQIECBAgQIAAAQIECBAgQIAAAQIECBCYe4HHJXl2kj1nc/LF3A9jdY/lJIsrkvxtki+P6Bm6JdCagA331jJ+73iPSPKuzo/KaRevbJtE9AQIECBAYF4FzLfmldvDCBAgQIBAswLWf5pNvcAJ3FtAwYU3ggABAgQIECBAgAABAgQIECBAgAABAgQIjFZg0yRPvafoYbckT0jy+CRbjOiRNyf5xyRfvKfY47NJPp3kthE9S7cEWhaw4d5y9pPD7/nv+KkdgnLaxZFtk4ieAAECBAgsmID51oLRezABAgQIEKhewPpP9SkWIIGZCSi4mJmTuwgQIECAAAECBAgQIECAAAECBAgQIECAwFwKbJVkuyTbJnlEkocl+dWfF2JsnqT80tAvJ9no5w+9M8l//Lx44pYkpbDiX5J8J8m3kvxTkuuS3DSXg9QXAQLrFLDh3vbLsTTJaR2CctrFK9omET0BAgQIEBgrAfOtsUqHwRAgQIAAgYkVsP4zsakzcAJzK6DgYm499UaAAAECBAgQIECAAAECBAgQIECAAAECBAgQIFC/gA33+nO8vgiXJDm9c0M57eLlbZOIngABAgQIECBAgAABAgQIVCdg/ae6lAqIQD8BBRf93LQiQIAAAQIECBAgQIAAAQIECBAgQIAAAQIECBBoV8CGe7u5L5Efds+pRGd0CMppF0e0TSJ6AgQIECBAgAABAgQIECBQnYD1n+pSKiAC/QQUXPRz04oAAQIECBAgQIAAAQIECBAgQIAAAQIECBAgQKBdARvu7ea+RH5okjM7BOW0i8PbJhE9AQIECBAgQIAAAQIECBCoTsD6T3UpFRCBfgIKLvq5aUWAAAECBAgQIECAAAECBAgQIECAAAECBAgQINCugA33dnNfIn9ZkrM6BOW0i6Vtk4ieAAECBAgQIECAAAECBAhUJ2D9p7qUCohAPwEFF/3ctCJAgAABAgQIECBAgAABAgQIECBAgAABAgQIEGhXwIZ7u7kvkb80yV90CMppF0vaJhE9AQIECBAgQIAAAQIECBCoTsD6T3UpFRCBfgIKLvq5aUWAAAECBAgQIECAAAECBAgQIECAAAECBAgQINCugA33dnNfIn9JkrM7BOW0i8PaJhE9AQIECBAgQIAAAQIECBCoTsD6T3UpFRCBfgIKLvq5aUWAAAECBAgQIECAAAECBAgQIECAAAECBAgQINCugA33dnNfIn9xknd3CMppF4e2TSJ6AgQIECBAgAABAgQIECBQnYD1n+pSKiAC/QQUXPRz04oAAQIECBAgQIAAAQIECBAgQIAAAQIECBAgQKBdARvu7ea+RH5IknM6BOW0i5e1TSJ6AgQIECBAgAABAgQIECBQnYD1n+pSKiAC/QQUXPRz04oAAQIECBAgQIAAAQIECBAgQIAAAQIECBAgQKBdARvu7ea+RH5wknM7BOW0i5e2TSJ6AgQIECBAgAABAgQIECBQnYD1n+pSKiAC/QQUXPRz04oAAQIECBAgQIAAAQIECBAgQIAAAQIECBAgQKBdARvu7ea+RP6iJO/pEJTTLl7SNonoCRAgQIAAAQIECBAgQIBAdQLWf6pLqYAI9BNQcNHPTSsCBAgQIECAAAECBAgQIECAAAECBAgQIECAAIF2BWy4t5v7EvlBSc7rEJTTLl7cNonoCRAgQIAAAQIECBAgQIBAdQLWf6pLqYAI9BNQcNHPTSsCBAgQIECAAAECBAgQIECAAAECBAgQIECAAIF2BWy4t5v7EvmBSc7vEJTTLg5pm0T0BAgQIECAAAECBAgQIECgOgHrP9WlVEAE+gkouOjnphUBAgQIECBAgAABAgQIECBAgAABAgQIECBAgEC7Ajbc2819ifyFSS7oEJTTLg5um0T0BAgQIECAAAECBAgQIECgOgHrP9WlVEAE+gkouOjnphUBAgQIECBAgAABAgQIECBAgAABAgQIECBAgEC7Ajbc2819ifyAJBd2CMppFy9qm0T0BAgQIECAAAECBAgQIECgOgHrP9WlVEAE+gkouOjnphUBAgQIECBAgAABAgQIECBAgAABAgQIECBAgEC7Ajbc2819ifwFSd7bISinXRzUNonoCRAgQIAAAQIECBAgQIBAdQLWf6pLqYAI9BNQcNHPTSsCBAgQIECAAAECBAgQIECAAAECBAgQIECAAIF2BWy4t5v7EvkfJnlfh6CcdnFg2ySiJ0CAAAECBAgQIECAAAEC1QlY/6kupQIi0E9AwUU/N60IECBAgAABAgQIECBAgAABAgQIECBAgAABAgTaFbDh3m7uS+T7J3l/h6CcdvHCtklET4AAAQIECBAgQIAAAQIEqhOw/lNdSgVEoJ+Agot+bloRIECAAAECBAgQIECAAAECBAgQIECAAAECBAi0K2DDvd3cl8j3S3JRh6CcdnFA2ySiJ0CAAAECBAgQIECAAAEC1QlY/6kupQIi0E9AwUU/N60IECBAgAABAgQIECBAgAABAgQIECBAgAABAgTaFbDh3m7uS+TPT/KBDkE57eIFbZOIngABAgQIECBAgAABAgQIVCdg/ae6lAqIQD8BBRf93LQiQIAAAQIECBAgQIAAAQIECBAgQIAAAQIECBBoV8CGe7u5L5E/L8kHOwTltIs/bJtE9AQIECBAgAABAgQIECBAoDoB6z/VpVRABPoJKLjo56YVAQIECBAgQIAAAQIECBAgQIAAAQIECBAgQIBAuwI23NvNfYl83yQf6hCU0y72b5tE9AQIECBAgAABAgQIECBAoDoB6z/VpVRABPoJKLjo56YVAQIECBAgQIAAAQIECBAgQIAAAQIECBAgQIBAuwI23NvNfYn8D5Jc3CEop13s1zaJ6AkQIECAAAECBAgQIECAQHUC1n+qS6mACPQTUHDRz00rAgQIECBAgAABAgQIECBAgAABAgQIECBAgACBdgVsuLeb+xL57yf5yw5BOe3i+W2TiJ4AAQIECBAgQIAAAQIECFQnYP2nupQKiEA/AQUX/dy0IkCAAAECBAgQIECAAAECBAgQIECAAAECBAgQaFfAhnu7uS+R75PkrzoE5bSL57VNInoCBAgQIECAAAECBAgQIFCdgPWf6lIqIAL9BBRc9HPTigABAgQIECBAgAABAgQIECBAgAABAgQIECBAoF0BG+7t5r5E/twkf90hKMUXf9A2iegJECBAgAABAgQIECBAgEB1AtZ/qkupgAj0E1Bw0c9NKwIECBAgQIAAAQIECBAgQIAAAQIECBAgQIAAgXYFbLi3m/sS+d5J/qZDUIovfr9tEtETIECAAAECBAgQIECAAIHqBKz/VJdSARHoJ6Dgop+bVgQIECBAgAABAgQIECBAgAABAgQIECBAgAABAu0K2HBvN/cl8r2SXNIhKMUX+7RNInoCBAgQIECAAAECBAgQIFCdgPWf6lIqIAL9BBRc9HPTigABAgQIECBAgAABAgQIECBAgAABAgQIECBAoF0BG+7t5r5E/ntJLu0QlOKL57ZNInoCBAgQIECAAAECBAgQIFCdgPWf6lIqIAL9BBRc9HPTigABAgQIECBAgAABAgQIECBAgAABAgQIECBAoF0BG+7t5r5E/rtJPtwhKMUXe7dNInoCBAgQIECAAAECBAgQIFCdgPWf6lIqIAL9BBRc9HPTigABAgQIECBAgAABAgQIECBAgAABAgQIECBAoF0BG+7t5r5E/pwkH+kQlOKLvdomET0BAgQIECBAgAABAgQIEKhOwPpPdSkVEIF+Agou+rlpRYAAAQIECBAgQIAAAQIECBAgQIAAAQIECBAg0K6ADfd2c18if3aSj3YISvHF77VNInoCBAgQIECAAAECBAgQIFCdgPWf6lIqIAL9BBRc9HPTigABAgQIECBAgAABAgQIECBAgAABAgQIECBAoF0BG+7t5r5E/qwkf9shKMUXv9s2iegJECBAgAABAgQIECBAgEB1AtZ/qkupgAj0E1Bw0c9NKwIECBAgQIAAAQIECBAgQIAAAQIECBAgQIAAgXYFbLi3m/sS+e8k+ViHoBRfPKdtEtETIECAAAECBAgQIECAAIHqBKz/VJdSARHoJ6Dgop+bVgQIECBAgAABAgQIECBAgAABAgQIECBAgAABAu0K2HBvN/cl8mcmuaxDUIovnt02iegJECBAgAABAgQIECBAgEB1AtZ/qkupgAj0E1Bw0c9NKwIECBAgQIAAAQIECBAgQIAAAQIECBAgQIAAgXYFbLi3m/sS+Z5JLu8QlOKLZ7VNInoCBAgQIECAAAECBAgQIFCdgPWf6lIqIAL9BBRc9HPTigABAgQIECBAgAABAgQIECBAgAABAgQIECBAoF0BG+7t5r5EvkeSKzoEpfjid9omET0BAgQIECBAgAABAgQIEKhOwPpPdSkVEIF+Agou+rlpRYAAAQIECBAgQIAAAQIECBAgQIAAAQIECBAg0K6ADfd2c18i3z3JxzsEpfjimW2TiJ4AAQIECBAgQIAAAQIECFQnYP2nupQKiEA/AQUX/dy0IkCAAAECBAgQIECAAAECBAgQIECAAAECBAgQaFfAhnu7uS+RPyPJJzoEpfhiz7ZJRE+AAAECBAgQIECAAAECBKoTsP5TXUoFRKCfgIKLfm5aESBAgAABAgQIECBAgAABAgQIECBAgAABAgQItCtgw73d3JfIfzvJlR2CUnyxR9skoidAgAABAgQIECBAgAABAtUJWP+pLqUCItBPQMFFPzetCBAgQIAAAQIECBAgQIAAAQIECBAgQIAAAQIE2hWw4d5u7kvkv5Xk7zoEpfhi97ZJRE+AAAECBAgQIECAAAECBKoTsP5TXUoFRKCfgIKLfm5aESBAgAABAgQIECBAgAABAgQIECBAgAABAgQItCtgw73d3JfIn57kf3UISvHFM9omET0BAgQIECBAgAABAgQIEKhOwPpPdSkVEIF+Agou+rlpRYAAAQIECBAgQIAAAQIECBAgQIAAAQIECBAg0K6ADfd2c18if9o9RRef7BCU4ovfbptE9AQIECBAgAABAgQIECBAoDoB6z/VpVRABPoJKLjo56YVAQIECBAgQIAAAQIECBAgQIAAAQIECBAgQIBAuwI23NvNfYn8N5N8qkNQii9+q20S0RMgQIAAAQIECBAgQIAAgeoErP9Ul1IBEegnoOCin5tWBAgQIECAAAECBAgQIECAAAECBAgQIECAAAEC7QrYcG839yXyp95zosXfdwhK8cXT2yYRPQECBAgQIECAAAECBAgQqE7A+k91KRUQgX4CCi76uWlFgAABAgQIECBAgAABAgQIECBAgAABAgQIECDQroAN93ZzXyJ/SpJPdwhK8cXT2iYRPQECBAgQIECAAAECBAgQqE7A+k91KRUQgX4CCi76uWlFgAABAgQIECBAgAABAgQIECBAgAABAgQIECDQroAN93ZzXyJ/cpL/3SEoxRe/2TaJ6AkQIECAAAECBAgQIECAQHUC1n+qS6mACPQTUHDRz00rAgQIECBAgAABAgQIECBAgAABAgQIECBAgACBdgVsuLeb+xL5bkk+0yEoxRdPbZtE9AQIECBAgAABAgQIECBAoDoB6z/VpVRABPoJKLjo56YVAQIECBAgQIAAAQIECBAgQIAAAQIECBAgQIBAuwI23NvNfYl81ySf7RCU4ountE0iegIECBAgQIAAAQIECBAgUJ2A9Z/qUiogAv0EFFz0c9OKAAECBAgQIECAAAECBAgQIECAAAECBAgQIECgXQEb7u3mvkS+S5LPdQhK8cWT2yYRPQECBAgQIECAAAECBAgQqE7A+k91KRUQgX4CCi76uWlFgAABAgQIECBAgAABAgQIECBAgAABAgQIECDQroAN93ZzXyJ/UpKrOgSl+GK3tklET4AAAQIECBAgQIAAAQIEqhOw/lNdSgVEoJ+Agot+bloRIECAAAECBAgQIECAAAECBAgQIECAAAECBAi0K2DDvd3cl8ifmOTzHYJSfLFr2ySiJ0CAAAECBAgQIECAAAEC1QlY/6kupQIi0E9AwUU/N60IECBAgAABAgQIECBAgAABAgQIECBAgAABAgTaFbDh3m7uS+RPSPKFDkEpvtilbRLREyBAgAABAgQIECBAgACB6gSs/1SXUgER6Ceg4KKfm1YECBAgQIAAAQIECBAgQIAAAQIECBAgQIAAAQLtCthwbzf3JfL/meSLHYJSfPGktklET4AAAQIECBAgQIAAAQIEqhOw/lNdSgVEoJ+Agot+bloRIECAAAECBAgQIECAAAECBAgQIECAAAECBAi0K2DDvd3cl8h/I8n/6RCU4osntk0iegIECBAgQIAAAQIECBAgUJ2A9Z/qUiogAv0EFFz0c9OKAAECBAgQIECAAAECBAgQIECAAAECBAgQIECgXQEb7u3mvkT++CT/0CEoxRdPaJtE9AQIECBAgAABAgQIECBAoDoB6z/VpVRABPoJKLjo56YVAQIECBAgQIAAAQIECBAgQIAAAQIECBAgQIBAuwI23NvNfYn815P8Y4egFF/8z7ZJRE+AAAECBAgQIECAAAECBKoTsP5TXUoFRKCfgIKLfm5aESBAgAABAgQIECBAgAABAgQIECBAgAABAgQItCtgw73d3JfIH5fkSx2CUnzxG22TiJ4AAQIECBAgQIAAAQIECFQnYP2nupQKiEA/AQUX/dy0IkCAAAECBAgQIECAAAECBAgQIECAAAECBAgQaFfAhnu7uS+R75zkyx2CUnzx+LZJRE+AAAECBAgQIECAAAECBKoTsP5TXUoFRKCfgIKLfm5aESBAgAABAgQIECBAgAABAgQIECBAgAABAgQItCtgw73d3JfIH5vkKx2CUnzx622TiJ4AAQIECBAgQIAAAQIECFQnYP2nupQKiEA/AQUX/dy0IkCAAAECBAgQIECAAAECBAgQIECAAAECBAgQaFfAhnu7uS+R75Tk6g5BKb54XNskoidAgAABAgQIECBAgAABAtUJWP+pLqUCItBPQMFFPzetCBAgQIAAAQIECBAgQIAAAQIECBAgQIAAAQIE2hWw4d5u7kvkOyb5aoegFF/s3DaJ6AkQIECAAAECBAgQIECAQHUC1n+qS6mACPQTUHDRz00rAgQIECBAgAABAgQIECBAgAABAgQIECBAgACBdgVsuLeb+xL5Dkmu6RCUz+XUCxcBAgQIECBAgAABAgQIECBQj4D1n3pyKRICgwQUXAzi05gAAQIECBAgQIAAAQIECBAgQIAAAQIECBAgQKBBARvuDSa9E/L2Sa7tfC+fy6kXLgIECBAgQIAAAQIECBAgQKAeAes/9eRSJAQGCSi4GMSnMQECBAgQIECAAAECBAgQIECAAAECBAgQIECAQIMCNtwbTHon5O2SfK3zvXwup164CBAgQIAAAQIECBAgQIAAgXoErP/Uk0uREBgkoOBiEJ/GBAgQIECAAAECBAgQIECAAAECBAgQIECAAAECDQrYcG8w6Z2QH5Pkus738rmceuEiQIAAAQIECBAgQIAAAQIE6hGw/lNPLkVCYJCAgotBfBoTIECAAAECBAgQIECAAAECBAgQIECAAAECBAg0KGDDvcGkd0J+dJKvd76Xz+XUCxcBAgQIECBAgAABAgQIECBQj4D1n3pyKRICgwQUXAzi05gAAQIECBAgQIAAAQIECBAgQIAAAQIECBAgQKBBARvuDSa9E/KvJbm+8718LqdeuAgQIECAAAECBAgQIECAAIF6BKz/1JNLkRAYJKDgYhCfxgQIECBAgAABAgQIECBAgAABAgQIECBAgAABAg0K2HBvMOmdkLdN8n8738vncuqFiwABAgQIECBAgAABAgQIEKhHwPpPPbkUCYFBAgouBvFpTIAAAQIECBAgQIAAAQIECBAgQIAAAQIECBAg0KCADfcGk94J+f9L8k+d7+VzOfXCRYAAAQIECBAgQIAAAQIECNQjYP2nnlyKhMAgAQUXg/g0JkCAAAECBAgQIECAAAECBAgQIECAAAECBAgQaFDAhnuDSe+E/Kgk/9z5Xj6XUy9cBAgQIECAAAECBAgQIECAQD0C1n/qyaVICAwSUHAxiE9jAgQIECBAgAABAgQIECBAgAABAgQIECBAgACBBgVsuDeY9E7Ij0zyjc738rmceuEiQIAAAQIECBAgQIAAAQIE6hGw/lNPLkVCYJCAgotBfBoTIECAAAECBAgQIECAAAECBAgQIECAAAECBAg0KGDDvcGkd0J+RJJvdr6Xz+XUCxcBAgQIECBAgAABAgQIECBQj4D1n3pyKRICgwQUXAzi05gAAQIECBAgQIAAAQIECBAgQIAAAQIECBAgQKBBARvuDSa9E/I2Sb7V+V4+l1MvXAQIECBAgAABAgQIECBAgEA9AtZ/6smlSAgMElBwMYhPYwIECBAgQIAAAQIECBAgQIAAAQIECBAgQIAAgQYFbLg3mPROyA9PckPne/lcTr1wESBAgAABAgQIECBAgAABAvUIWP+pJ5ciITBIQMHFID6NCRAgQIAAAQIECBAgQIAAAQIECBAgQIAAAQIEGhSw4d5g0jshb53k253v5XM59cJFgAABAgQIECBAgAABAgQI1CNg/aeeXIqEwCABBReD+DQmQIAAAQIECBAgQIAAAQIECBAgQIAAAQIECBBoUMCGe4NJ74T8sCQ3dr6Xz+XUCxcBAgQIECBAgAABAgQIECBQj4D1n3pyKRICgwQUXAzi05gAAQIECBAgQIAAAQIECBAgQIAAAQIECBAgQKBBARvuDSa9E/JWSb7T+V4+l1MvXAQIECBAgAABAgQIECBAgEA9AtZ/6smlSAgMElBwMYhPYwIECBAgQIAAAQIECBAgQIAAAQIECBAgQIAAgQYFbLg3mPROyA9NclPne/lcTr1wESBAgAABAgQIECBAgAABAvUIWP+pJ5ciITBIQMHFID6NCRAgQIAAAQIECBAgQIAAAQIECBAgQIAAAQIEGhSw4d5g0jshPyTJdzvfy+dy6oWLAAECBAgQIECAAAECBAgQqEfA+k89uRQJgUECCi4G8WlMgAABAgQIECBAgAABAgQIECBAgAABAgQIECDQoIAN9waT3gl5yyTf63wvn8upFy4CBAgQIECAAAECBAgQIECgHgHrP/XkUiQEBgkouBjEpzEBAgQIECBAgAABAgQIECBAgAABAgQIECBAgECDAjbcG0x6J+RfTfL9zvfyuZx64SJAgAABAgQIECBAgAABAgTqEbD+U08uRUJgkICCi0F8GhMgQIAAAQIECBAgQIAAAQIECBAgQIAAAQIECDQoYMO9waR3Qn5wkn/pfC+fy6kXLgIECBAgQIAAAQIECBAgQKAeAes/9eRSJAQGCSi4GMSnMQECBAgQIECAAAECBAgQIECAAAECBAgQIECAQIMCNtwbTHon5Acl+UHne/lcTr1wESBAgAABAgQIECBAgAABAvUIWP+pJ5ciITBIQMHFID6NCRAgQIAAAQIECBAgQIAAAQIECBAgQIAAAQIEGhSw4d5g0jshb5Hkh53v5XM59cJFgAABAgQIECBAgAABAgQI1CNg/aeeXIqEwCABBReD+DQmQIAAAQIECBAgQIAAAQIECBAgQIAAAQIECBBoUMCGe4NJ74T8K0lu7nwvn8upFy4CBAgQIECAAAECBAgQIECgHgHrP/XkUiQEBgkouBjEpzEBAgQIECBAgAABAgQIECBAgAABAgQIECBAgECDAjbcG0x6J+T/keRfO9/L53LqhYsAAQIECBAgQIAAAQIECBCoR8D6Tz25FAmBQQIKLgbxaUyAAAECBAgQIECAAAECBAgQIECAAAECBAgQINCggA33BpPeCfmBSX7U+V4+l1MvXAQIECBAgAABAgQIECBAgEA9AtZ/6smlSAgMElBwMYhPYwIECBAgQIAAAQIECBAgQIAAAQIECBAgQIAAgQYFbLg3mPROyJsn+XHne/lcTr1wESBAgAABAgQIECBAgAABAvUIWP+pJ5ciITBIQMHFID6NCRAgQIAAAQIECBAgQIAAAQIECBAgQIAAAQIEGhSw4d5g0jsh//ckt3S+l8/l1AsXAQIECBAgQIAAAQIECBAgUI+A9Z96cikSAoMEFFwM4tOYAAECBAgQIECAAAECBAgQIECAAAECBAgQIECgQQEb7g0mvRPyZkn+rfO9fC6nXrgIECBAgAABAgQIECBAgACBegSs/9STS5EQGCSg4GIQn8YECBAgQIAAAQIECBAgQIAAAQIECBAgQIAAAQINCthwbzDpnZAXJ7m18718LqdeuAgQIECAAAECBAgQIECAAIF6BKz/1JNLkRAYJKDgYhCfxgQIECBAgAABAgQIECBAgAABAgQIECBAgAABAg0K2HBvMOmdkBclWdn5Xj6XUy9cBAgQIECAAAECBAgQIECAQD0C1n/qyaVICAwSUHAxiE9jAgQIECBAgAABAgTc3STWAAAgAElEQVQIECBAgAABAgQIECBAgACBBgVsuDeY9E7ImyZZ1flePpdTL1wECBAgQIAAAQIECBAgQIBAPQLWf+rJpUgIDBJQcDGIT2MCBAgQIECAAAECBAgQIECAAAECBAgQIECAAIEGBWy4N5j0TsibJLmt8718LqdeuAgQIECAAAECBAgQIECAAIF6BKz/1JNLkRAYJKDgYhCfxgQIECBAgAABAgQIECBAgAABAgQIECBAgAABAg0K2HBvMOmdkP9bkp90vpfP5dQLFwECBAgQIECAAAECBAgQIFCPgPWfenIpEgKDBBRcDOLTmAABAgQIECBAgAABAgQIECBAgAABAgQIECBAoEEBG+4NJr0T8gOS/Hvne/lcTr1wESBAgAABAgQIECBAgAABAvUIWP+pJ5ciITBIQMHFID6NCRAgQIAAAQIECBAgQIAAAQIECBAgQIAAAQIEGhSw4d5g0jsh/3KSn3a+l8/l1AsXAQIECBAgQIAAAQIECBAgUI+A9Z96cikSAoMEFFwM4tOYAAECBAgQIECAAAECBAgQIECAAAECBAgQIECgQQEb7g0mvRPy/ZP8R+d7+VxOvXARIECAAAECBAgQIECAAAEC9QhY/6knlyIhMEhAwcUgPo0JECBAgAABAgQIECBAgAABAgQIECBAgAABAgQaFLDh3mDSOyHfL8nPOt/L53LqhYsAAQIECBAgQIAAAQIECBCoR8D6Tz25FAmBQQIKLgbxaUyAAAECBAgQIECAAAECBAgQIECAAAECBAgQINCggA33BpPeCXnjJLd3vt+RpBRhuAgQIECAAAECBAgQIECAAIF6BKz/1JNLkRAYJKDgYhCfxgQIECBAgAABAgQIECBAgAABAgQIECBAgAABAg0K2HBvMOmdkDdKUoospq47k5QiDBcBAgQIECBAgAABAgQIECBQj4D1n3pyKRICgwQUXAzi05gAAQIECBAgQIAAAQIECBAgQIAAAQIECBAgQKBBARvuDSa9E/IvJSlFFlPXfyYpRRguAgQIECBAgAABAgQIECBAoB4B6z/15FIkBAYJKLgYxKcxAQIECBAgQIAAAQIECBAgQIAAAQIECBAgQIBAgwI23BtMeifk+yYpRRZT111JShGGiwABAgQIECBAgAABAgQIEKhHwPpPPbkUCYFBAgouBvFpTIAAAQIECBAgQIAAAQIECBAgQIAAAQIECBAg0KCADfcGk94JueyxliKLqau8D6UIw0WAAAECBAgQIECAAAECBAjUI2D9p55cioTAIAEFF4P4NCZAgAABAgQIECBAgAABAgQIECBAgAABAgQIEGhQwIZ7g0mfFnIpuOjutdp39U4QIECAAAECBAgQIECAAIG6BKz/1JVP0RDoLWDhrzedhgQIECBAgAABAgQIECBAgAABAgQIECBAgAABAo0K2HBvNPGdsP9z2qkW9l29EwQIECBAgAABAgQIECBAoC4B6z915VM0BHoLWPjrTachAQIECBAgQIAAAQIECBAgQIAAAQIECBAgQIBAowI23BtNfCfsO5P8Uuf7fZNMfy8oESBAgAABAgQIECBAgAABApMrYP1ncnNn5ATmVEDBxZxy6owAAQIECBAgQIAAAQIECBAgQIAAAQIECBAgQKABARvuDSR5AyHekWSjzj2l+OIuLAQIECBAgAABAgQIECBAgEA1AtZ/qkmlQAgME1BwMcxPawIECBAgQIAAAQIECBAgQIAAAQIECBAgQIAAgfYEbLi3l/PpEd+eZOPOD0vxxX9iIUCAAAECBAgQIECAAAECBKoRsP5TTSoFQmCYgIKLYX5aEyBAgAABAgQIECBAgAABAgQIECBAgAABAgQItCdgw729nE+P+GdJ7tf5YSm+uBMLAQIECBAgQIAAAQIECBAgUI2A9Z9qUikQAsMEFFwM89OaAAECBAgQIECAAAECBAgQIECAAAECBAgQIECgPQEb7u3lfHrE/5Hk/p0fluKLO7AQIECAAAECBAgQIECAAAEC1QhY/6kmlQIhMExAwcUwP60JECBAgAABAgQIECBAgAABAgQIECBAgAABAgTaE7Dh3l7Op0f80yS/3PlhKb64HQsBAgQIECBAgAABAgQIECBQjYD1n2pSKRACwwQUXAzz05oAAQIECBAgQIAAAQIECBAgQIAAAQIECBAgQKA9ARvu7eV8esT/nuQBnR+W4oufYSFAgAABAgQIECBAgAABAgSqEbD+U00qBUJgmICCi2F+WhMgQIAAAQIECBAgQIAAAQIECBAgQIAAAQIECLQnYMO9vZxPj/gnSf5b54el+OI/sBAgQIAAAQIECBAgQIAAAQLVCFj/qSaVAiEwTEDBxTA/rQkQIECAAAECBAgQIECAAAECBAgQIECAAAECBNoTsOHeXs6nR3xbkk06PyzFFz/FQoAAAQIECBAgQIAAAQIECFQjYP2nmlQKhMAwAQUXw/y0JkCAAAECBAgQIECAAAECBAgQIECAAAECBAgQaE/Ahnt7OZ8e8aokm3Z+WIov/h0LAQIECBAgQIAAAQIECBAgUI2A9Z9qUikQAsMEFFwM89OaAAECBAgQIECAAAECBAgQIECAAAECBAgQIECgPQEb7u3lfHrEK5Ms6vywFF/8BAsBAgQIECBAgAABAgQIECBQjYD1n2pSKRACwwQUXAzz05oAAQIECBAgQIAAAQIECBAgQIAAAQIECBAgQKA9ARvu7eV8esS3Jlnc+WEpvrgNCwECBAgQIECAAAECBAgQIFCNgPWfalIpEALDBBRcDPPTmgABAgQIECBAgAABAgQIECBAgAABAgQIECBAoD0BG+7t5Xx6xP+WZLPOD0vxxSosBAgQIECAAAECBAgQIECAQDUC1n+qSaVACAwTUHAxzE9rAgQIECBAgAABAgQIECBAgAABAgQIECBAgACB9gRsuLeX8+kR35Lkv3d+WIovVmIhQIAAAQIECBAgQIAAAQIEqhGw/lNNKgVCYJiAgothfloTIECAAAECBAgQIECAAAECBAgQIECAAAECBAi0J2DDvb2cT4/4x0k27/ywFF/cioUAAQIECBAgQIAAAQIECBCoRsD6TzWpFAiBYQIKLob5aU2AAAECBAgQIECAAAECBAgQIECAAAECBAgQINCegA339nI+PeIfJXlg54el+OLfsBAgQIAAAQIECBAgQIAAAQLVCFj/qSaVAiEwTEDBxTA/rQkQIECAAAECBAgQIECAAAECBAgQIECAAAECBNoTsOHeXs6nR/yvSf5H54el+OIWLAQIECBAgAABAgQIECBAgEA1AtZ/qkmlQAgME1BwMcxPawIECBAgQIAAAQIECBAgQIAAAQIECBAgQIAAgfYEbLi3l/PpEd+c5Fc6PyzFFz/GQoAAAQIECBAgQIAAAQIECFQjYP2nmlQKhMAwAQUXw/y0JkCAAAECBAgQIECAAAECBAgQIECAAAECBAgQaE/Ahnt7OZ8e8Q+TbNH5YSm++BEWAgQIECBAgAABAgQIECBAoBoB6z/VpFIgBIYJKLgY5qc1AQIECBAgQIAAAQIECBAgQIAAAQIECBAgQIBAewI23NvL+fSIf5DkQZ0fluKLf8VCgAABAgQIECBAgAABAgQIVCNg/aeaVAqEwDABBRfD/LQmQIAAAQIECBAgQIAAAQIECBAgQIAAAQIECBBoT8CGe3s5nx7xvyR5cOeHpfjiZiwECBAgQIAAAQIECBAgQIBANQLWf6pJpUAIDBNQcDHMT2sCBAgQIECAAAECBAgQIECAAAECBAgQIECAAIH2BGy4t5fz6RF/P8mvdn5Yii9+iIUAAQIECBAgQIAAAQIECBCoRsD6TzWpFAiBYQL/P3v3Am9FVf///61hpQj+1TQvJFj6U0RSM6/kX8prmZClgYqoiNy8a/lFLhJy0S95RRAwNRUvmPQ16KcVakkpikaKiEhagpGklgZoflXMH2t7Ng377HP2zF4zs9da85rHw0enc2bWrPX8zGGts9b+zCLhws6PqxFAAAEEEEAAAQQQQAABBBBAAAEEEEAAAQQQQAABBIonwIJ78WJe2eJXJW0f+aZJvngNFgQQQAABBBBAAAEEEEAAAQQQCEaA+Z9gQklDELATIOHCzo+rEUAAAQQQQAABBBBAAAEEEEAAAQQQQAABBBBAAAEEiifAgnvxYl7Z4r9K2iHyTZN88TdYEEAAAQQQQAABBBBAAAEEEEAgGAHmf4IJJQ1BwE6AhAs7P65GAAEEEEAAAQQQQAABBBBAAAEEEEAAAQQQQAABBBAongAL7sWLeWWLV0jaMfJNk3yxEhYEEEAAAQQQQAABBBBAAAEEEAhGgPmfYEJJQxCwEyDhws6PqxFAAAEEEEAAAQQQQAABBBBAAAEEEEAAAQQQQAABBIonwIJ78WJe2eK/SOoQ+aZJvngVFgQQQAABBBBAAAEEEEAAAQQQCEaA+Z9gQklDELATIOHCzo+rEUAAAQQQQAABBBBAAAEEEEAAAQQQQAABBBBAAAEEiifAgnvxYl7Z4lckfS7yTZN88VdYEEAAAQQQQAABBBBAAAEEEEAgGAHmf4IJJQ1BwE6AhAs7P65GAAEEEEAAAQQQQAABBBBAAAEEEEAAAQQQQAABBBAongAL7sWLeWWLl0vaKfJNk3yxAhYEEEAAAQQQQAABBBBAAAEEEAhGgPmfYEJJQxCwEyDhws6PqxFAAAEEEEAAAQQQQAABBBBAAAEEEEAAAQQQQAABBIonwIJ78WJe2eJlkjpGvmmSL/4CCwIIIIAAAggggAACCCCAAAIIBCPA/E8woaQhCNgJkHBh58fVCCCAAAIIIIAAAggggAACCCCAAAIIIIAAAggggAACxRNgwb14Ma9s8cuSOkW+aZIvXoEFAQQQQAABBBBAAAEEEEAAAQSCEWD+J5hQ0hAE7ARIuLDz42oEEEAAAQQQQAABBBBAAAEEEEAAAQQQQAABBBBAAIHiCbDgXryYV7b4z5J2jnzTJF8shwUBBBBAAAEEEEAAAQQQQAABBIIRYP4nmFDSEATsBEi4sPPjagQQQAABBBBAAAEEEEAAAQQQQAABBBBAAAEEEEAAgeIJsOBevJhXtvhPkj4f+ab52ux6wYEAAggggAACCCCAAAIIIIAAAmEIMP8TRhxpBQLWAiRcWBNSAAIIIIAAAggggAACCCCAAAIIIIAAAggggAACCCCAQMEEWHAvWMCrNPclSV+IfN98bXa94EAAAQQQQAABBBBAAAEEEEAAgTAEmP8JI460AgFrARIurAkpAAEEEEAAAQQQQAABBBBAAAEEEEAAAQQQQAABBBBAoGACLLgXLOBVmvuipF0i3zdfm10vOBBAAAEEEEAAAQQQQAABBBBAIAwB5n/CiCOtQMBagIQLa0IKQAABBBBAAAEEEEAAAQQQQAABBBBAAAEEEEAAAQQQKJgAC+4FC3iV5v5R0q6R75uvza4XHAgggAACCCCAAAIIIIAAAgggEIYA8z9hxJFWIGAtQMKFNSEFIIAAAggggAACCCCAAAIIIIAAAggggAACCCCAAAIIFEyABfeCBbxKc5dK+j+R75uvza4XHAgggAACCCCAAAIIIIAAAgggEIYA8z9hxJFWIGAtQMKFNSEFIIAAAggggAACCCCAAAIIIIAAAggggAACCCCAAAIIFEyABfeCBbxKc1+QtFvk++Zrs+sFBwIIIIAAAggggAACCCCAAAIIhCHA/E8YcaQVCFgLkHBhTUgBCCCAAAIIIIAAAggggAACCCCAAAIIIIAAAggggAACBRNgwb1gAa/S3CWSdo9833xtdr3gQAABBBBAAAEEEEAAAQQQQACBMASY/wkjjrQCAWsBEi6sCSkAAQQQQAABBBBAAAEEEEAAAQQQQAABBBBAAAEEEECgYAIsuBcs4FWa+7ykzpHvm6/NrhccCCCAAAIIIIAAAggggAACCCAQhgDzP2HEkVYgYC1AwoU1IQUggAACCCCAAAIIIIAAAggggAACCCCAAAIIIIAAAggUTIAF94IFvEpzF0vaI/J987XZ9YIDAQQQQAABBBBAAAEEEEAAAQTCEGD+J4w40goErAVIuLAmpAAEEEAAAQQQQAABBBBAAAEEEEAAAQQQQAABBBBAAIGCCbDgXrCAV2nuc5K6RL5vvja7XnAggAACCCCAAAIIIIAAAggggEAYAsz/hBFHWoGAtQAJF9aEFIAAAggggAACCCCAAAIIIIAAAggggAACCCCAAAIIIFAwARbcCxbwKs1dJGnPyPfN12bXCw4EEEAAAQQQQAABBBBAAAEEEAhDgPmfMOJIKxCwFiDhwpqQAhBAAAEEEEAAAQQQQAABBBBAAAEEEEAAAQQQQAABBAomwIJ7wQJepbkLJX0x8v2uksyuFxwIIIAAAggggAACCCCAAAIIIBCGAPM/YcSRViBgLUDChTUhBSCAAAIIIIAAAggggAACCCCAAAIIIIAAAggggAACCBRMgAX3ggW8SnOfkbRX5Psm+cLsesGBAAIIIIAAAggggAACCCCAAAJhCDD/E0YcaQUC1gIkXFgTUgACCCCAAAIIIIAAAggggAACCCCAAAIIIIAAAggggEDBBFhwL1jAqzT3aUl7R75vki+ehQUBBBBAAAEEEEAAAQQQQAABBIIRYP4nmFDSEATsBEi4sPPjagQQQAABBBBAAAEEEEAAAQQQQAABBBBAAAEEEEAAgeIJsOBevJhXtvgPkvaJfNMkXyyEBQEEEEAAAQQQQAABBBBAAAEEghFg/ieYUNIQBOwESLiw8+NqBBBAAAEEEEAAAQQQQAABBBBAAAEEEEAAAQQQQACB4gmw4F68mFe2eIGkL0W+aZIvnoEFAQQQQAABBBBAAAEEEEAAAQSCEWD+J5hQ0hAE7ARIuLDz42oEEEAAAQQQQAABBBBAAAEEEEAAAQQQQAABBBBAAIHiCbDgXryYV7b495L2jXzTJF88DQsCCCCAAAIIIIAAAggggAACCAQjwPxPMKGkIQjYCZBwYefH1QgggAACCCCAAAIIIIAAAggggAACCCCAAAIIIIAAAsUTYMG9eDGvbPFTkr4c+aZJvvgDLAgggAACCCCAAAIIIIAAAgggEIwA8z/BhJKGIGAnQMKFnR9XI4AAAggggAACCCCAAAIIIIAAAggggAACCCCAAAIIFE+ABffixbyyxU9K2i/yTZN8sQAWBBBAAAEEEEAAAQQQQAABBBAIRoD5n2BCSUMQsBMg4cLOj6sRQAABBBBAAAEEEEAAAQQQQAABBBBAAAEEEEAAAQSKJ8CCe/FiXtni+ZL2j3zTJF/8HhYEEEAAAQQQQAABBBBAAAEEEAhGgPmfYEJJQxCwEyDhws6PqxFAAAEEEEAAAQQQQAABBBBAAAEEEEAAAQQQQAABBIonwIJ78WJe2eInJB0Q+aZJvngKFgQQQAABBBBAAAEEEEAAAQQQCEaA+Z9gQklDELATIOHCzo+rEUAAAQQQQAABBBBAAAEEEEAAAQQQQAABBBBAAAEEiifAgnvxYl7Z4sclHRj5pkm+eBIWBBBAAAEEEEAAAQQQQAABBBAIRoD5n2BCSUMQsBMg4cLOj6sRQAABBBBAAAEEEEAAAQQQQAABBBBAAAEEEEAAAQSKJ8CCe/FiXtnieZIOinzTJF/MhwUBBBBAAAEEEEAAAQQQQAABBIIRYP4nmFDSEATsBEi4sPPjagQQQAABBBBAAAEEEEAAAQQQQAABBBBAAAEEEEAAgeIJsOBevJhXtvgxSQdHvmmSL56ABQEEEEAAAQQQQAABBBBAAAEEghFg/ieYUNIQBOwESLiw8+NqBBBAAAEEEEAAAQQQQAABBBBAAAEEEEAAAQQQQACB4gmw4F68mFe2+FFJ3SLfNMkXj8OCAAIIIIAAAggggAACCCCAAALBCDD/E0woaQgCdgIkXNj5cTUCCCCAAAIIIIAAAggggAACCCCAAAIIIIAAAggggEDxBFhwL17MK1v8O0lfiXzTJF/MgwUBBBBAAAEEEEAAAQQQQAABBIIRYP4nmFDSEATsBEi4sPPjagQQQAABBBBAAAEEEEAAAQQQQAABBBBAAAEEEEAAgeIJsOBevJhXtvi3kg6JfNMkXzwGCwIIIIAAAggggAACCCCAAAIIBCPA/E8woaQhCNgJkHBh58fVCCCAAAIIIIAAAggggAACCCCAAAIIIIAAAggggAACxRNgwb14Ma9s8VxJ/3/kmyb54lFYEEAAAQQQQAABBBBAAAEEEEAgGAHmf4IJJQ1BwE6AhAs7P65GAAEEEEAAAQQQQAABBBBAAAEEEEAAAQQQQAABBBAongAL7sWLeWWLH5F0aOSbJvnid7AggAACCCCAAAIIIIAAAggggEAwAsz/BBNKGoKAnQAJF3Z+XI0AAggggAACCCCAAAIIIIAAAggggAACCCCAAAIIIFA8ARbcixfzyhb/RlL3yDdN8sVvYUEAAQQQQAABBBBAAAEEEEAAgWAEmP8JJpQ0BAE7ARIu7Py4GgEEEEAAAQQQQAABBBBAAAEEEEAAAQQQQAABBBBAoHgCLLgXL+aVLf61pK9GvmmSL+bCggACCCCAAAIIIIAAAggggAACwQgw/xNMKGkIAnYCJFzY+XE1AggggAACCCCAAAIIIIAAAggggAACCCCAAAIIIIBA8QRYcC9ezCtb/PC6HS2+FvmmSb54BBYEEEAAAQQQQAABBBBAAAEEEAhGgPmfYEJJQxCwEyDhws6PqxFAAAEEEEAAAQQQQAABBBBAAAEEEEAAAQQQQAABBIonwIJ78WJe2eKHJB0W+aZJvvgNLAgggAACCCCAAAIIIIAAAgggEIwA8z/BhJKGIGAnQMKFnR9XI4AAAggggAACCCCAAAIIIIAAAggggAACCCCAAAIIFE+ABffixbyyxQ9KOjzyTZN88WtYEEAAAQQQQAABBBBAAAEEEEAgGAHmf4IJJQ1BwE6AhAs7P65GAAEEEEAAAQQQQAABBBBAAAEEEEAAAQQQQAABBBAongAL7sWLeWWL50g6IvJNk3zxMCwIIIAAAggggAACCCCAAAIIIBCMAPM/wYSShiBgJ0DChZ1faFe3k7SPpE6SOjb9Z77eRtJmkto2/a/52hz/ivz3jqQ3JC2TtDzy3x8krQkNivYggAACCCCAAAIIIIAAAggggAACCCCAAAIIIIBAoQWKtODO+lH1R/1Xko6M/MgkXzxU6N8KGo8AAggggAACCCCAAAIIIIBAWAJFmv8JK3K0BoGUBUi4SBnUs+I+L8lsb7x/039fzKj+z0p6suk/82afP2d0H4pFAAEEEEAAAQQQQAABBBBAAAEEEEAAAQQQQAABBPIQCHnBnfWjeE/QLyUdFTnVJF88GO9SzkIAAQQQQAABBBBAAAEEEEAAAQ8EQp7/8YCfKiLgjgAJF+7EIq+a/B9JPSV9S9LBed204j7zJP1s3W4asyT9sUF14LYIIIAAAggggAACCCCAAAIIIIAAAggggAACCCCAQL0CoS24s36U/En4haSjI5eZr82uFxwIIIAAAggggAACCCCAAAIIIBCGQGjzP2FEhVYg0AABEi4agN6gW5rkivMkfbdB92/ptj+RdN26LZdNEgYHAggggAACCCCAAAIIIIAAAggggAACCCCAAAIIIOCDQCgL7qwf1f+0PSDp65HLzddm1wsOBBBAAAEEEEAAAQQQQAABBBAIQyCU+Z8wokErEGigAAkXDcTP6dZdJI2X1CPO/bp27arOnTurU6dO6tixY+m/Dh06qG3bttpss83W/2fK+te//rX+v3feeUcrVqzQ8uXLS/8tW7ZMS5Ys0aJFi+Lc1pwzW9IwSYvjXsB5CCCAAAIIIIAAAggggAACCCCAAAIIIIAAAggggECDBHxfcGf9yP7BuV/SNyLFmK/NrhccCCCAAAIIIIAAAggggAACCCAQhoDv8z9hRIFWIOCAAAkXDgQhwyr0kzRlXcLFJ1u6x6GHHqojjjhC+++/f+m/LbbYItXqrFq1Sk8++WTpvwcffFBz585trfz3JQ2WdEuqlaAwBBBAAAEEEEAAAQQQQAABBBBAAAEEEEAAAQQQQCBdAZ8X3Fk/SudZ+L+SjokUZb42u15wIIAAAggggAACCCCAAAIIIIBAGAI+z/+EEQFagYAjAiRcOBKIDKpxtaQLqpXbrVs39erVS9/61rf0uc99LoNbt1zkX/7yF/3sZz/TPffco8cee6ylE6+RdGGuFeNmCCCAAAIIIIAAAggggAACCCCAAAIIIIAAAggggEB8AV8X3Fk/ih/jWmf+XNI3IyeZr82uFxwIIIAAAggggAACCCCAAAIIIBCGgK/zP2Ho0woEHBIg4cKhYKRYlUFNO1tsUORhhx2m8847T8cee2yKt6q/qJ///Oe67rrr9PDDD1crxOx0MbX+0rkSAQQQQAABBBBAAAEEEEAAAQQQQAABBBBAAAEEEMhMwMcFd9aP0n0cZkuKLrqZr82uFxwIIIAAAggggAACCCCAAAIIIBCGgI/zP2HI0woEHBMg4cKxgKRQnb0kPVNZzvXXX6+zzz47heLTL2LSpEk655xzqhW8t6SF6d+REhFAAAEEEEAAAQQQQAABBBBAAAEEEEAAAQQQQAABKwHfFtxZP7IKd9WLZ0nqEfmJ+drsesGBAAIIIIAAAggggAACCCCAAAJhCPg2/xOGOq1AwEEBEi4cDIpllf5b0sXRMs4880ztsMMOlsVme/mrr76qH/3oR5U3mSDpv7K9M6UjgAACCCCAAAIIIIAAAggggAACCCCAAAIIIIAAAokFfFtwZ/0ocYhrXvAzST0jZ5mvza4XHAgggAACCCCAAAIIIIAAAgggEIaAb/M/YajTCgQcFCDhwsGgWFbpCUkHWJbhyuXzJR3oSmWoBwIIIIAAAggggAACCCCAAAIIIIAAAggggAACCCDQJODbgjvrR7PuZJAAACAASURBVOk/uvet23X+W5Fizddm1wsOBBBAAAEEEEAAAQQQQAABBBAIQ8C3+Z8w1GkFAg4KkHDhYFAsq1T5D7xlcQ2/nGe04SGgAggggAACCCCAAAIIIIAAAggggAACCCCAAAIIIFAh4NuCO+tH6T/C/yPpuEix5muz6wUHAggggAACCCCAAAIIIIAAAgiEIeDb/E8Y6rQCAQcF+DC7g0GxrBIT5paAXI4AAggggAACCCCAAAIIIIAAAggggAACCCCAAAII1BDwbcGd9aP0H+mfSvp2pFjztdn1ggMBBBBAAAEEEEAAAQQQQAABBMIQ8G3+Jwx1WoGAgwIkXDgYFMsqbfAP/KhRoyyLq375Rhv959H56KPac/StnW9+Vi5j9OjRlTfkGc0kghSKAAIIIIAAAggggAACCCCAAAIIIIAAAggggAACFgK+LbizfmQR7BYunSnpO5Gfma/NrhccCCCAAAIIIIAAAggggAACCCAQhoBv8z9hqNMKBBwU4MPsDgbFskob/AMfJxnC8n6pXh5NzGgqmGc0VWEKQwABBBBAAAEEEEAAAQQQQAABBBBAAAEEEEAAgRQEfFtwZ/0ohaBXFHGvpOMj3zNfm10vOBBAAAEEEEAAAQQQQAABBBBAIAwB3+Z/wlCnFQg4KMCH2R0MimWVmDC3BORyBBBAAAEEEEAAAQQQQAABBBBAAAEEEEAAAQQQQKCGgG8L7qwfpf9I/0TSCZFizddm1wsOBBBAAAEEEEAAAQQQQAABBBAIQ8C3+Z8w1GkFAg4KkHDhYFAsq8SEuSUglyOAAAIIIIAAAggggAACCCCAAAIIIIAAAggggAACNQR8W3Bn/Sj9R/oeSd+NFGu+NrtecCCAAAIIIIAAAggggAACCCCAQBgCvs3/hKFOKxBwUICECweDYlklJswtAbkcAQQQQAABBBBAAAEEEEAAAQQQQAABBBBAAAEEEKgh4NuCO+tH6T/SMyT1ihRrvja7XnAggAACCCCAAAIIIIAAAggggEAYAr7N/4ShTisQcFCAhAsHg2JZJSbMLQG5HAEEEEAAAQQQQAABBBBAAAEEEEAAAQQQQAABBBCoIeDbgjvrR+k/0ndL6h0p1nxtdr3gQAABBBBAAAEEEEAAAQQQQACBMAR8m/8JQ51WIOCgAAkXDgbFskpMmFsCcjkCCCCAAAIIIIAAAggggAACCCCAAAIIIIAAAgggUEPAtwV31o/Sf6TvknRipFjztdn1ggMBBBBAAAEEEEAAAQQQQAABBMIQ8G3+Jwx1WoGAgwIkXDgYFMsqMWFuCcjlCCCAAAIIIIAAAggggAACCCCAAAIIIIAAAggggEANAd8W3Fk/Sv+RvlPSSZFizddm1wsOBBBAAAEEEEAAAQQQQAABBBAIQ8C3+Z8w1GkFAg4KkHDhYFAsq8SEuSUglyOAAAIIIIAAAggggAACCCCAAAIIIIAAAggggAACNQR8W3Bn/Sj9R/oOSSdHijVfm10vOBBAAAEEEEAAAQQQQAABBBBAIAwB3+Z/wlCnFQg4KEDChYNBsawSE+aWgFyOAAIIIIAAAggggAACCCCAAAIIIIAAAggggAACCNQQ8G3BnfWj9B/p6ZL6RIo1X5tdLzgQQAABBBBAAAEEEEAAAQQQQCAMAd/mf8JQpxUIOChAwoWDQbGsEhPmloBcjgACCCCAAAIIIIAAAggggAACCCCAAAIIIIAAAgjUEPBtwZ31o/Qf6dslnRIp1nxtdr3gQAABBBBAAAEEEEAAAQQQQACBMAR8m/8JQ51WIOCgAAkXDgbFskpMmFsCcjkCCCCAAAIIIIAAAggggAACCCCAAAIIIIAAAgggUEPAtwV31o/Sf6Rvk9Q3Uqz52ux6wYEAAggggAACCCCAAAIIIIAAAmEI+Db/E4Y6rUDAQQESLhwMimWVmDC3BORyBBBAAAEEEEAAAQQQQAABBBBAAAEEEEAAAQQQQKCGgG8L7qwfpf9I3yrp1Eix5muz6wUHAggggAACCCCAAAIIIIAAAgiEIeDb/E8Y6rQCAQcFSLhwMCiWVWLC3BKQyxFAAAEEEEAAAQQQQAABBBBAAAEEEEAAAQQQQACBGgK+LbizfpT+I/1jSadFijVfm10vOBBAAAEEEEAAAQQQQAABBBBAIAwB3+Z/wlCnFQg4KEDChYNBsawSE+aWgFyOAAIIIIAAAggggAACCCCAAAIIIIAAAggggAACCNQQ8G3BnfWj9B/pWySdHinWfG12veBAAAEEEEAAAQQQQAABBBBAAIEwBHyb/wlDnVYg4KAACRcOBsWySkyYWwJyOQIIIIAAAggggAACCCCAAAIIIIAAAggggAACCCBQQ8C3BXfWj9J/pG+W1C9SrPna7HrBgQACCCCAAAIIIIAAAggggAACYQj4Nv8ThjqtQMBBARIuHAyKZZWYMLcE5HIEEEAAAQQQQAABBBBAAAEEEEAAAQQQQAABBBBAoIaAbwvurB+l/0jfJOmMSLHma7PrBQcCCCCAAAIIIIAAAggggAACCIQh4Nv8TxjqtAIBBwVIuHAwKJZVYsLcEpDLEUAAAQQQQAABBBBAAAEEEEAAAQQQQAABBBBAAIEaAr4tuLN+lP4j/SNJ/SPFmq/NrhccCCCAAAIIIIAAAggggAACCCAQhoBv8z9hqNMKBBwUIOHCwaBYVokJc0tALkcAAQQQQAABBBBAAAEEEEAAgUIInN7Uyh8XorU0EgEEEEAAAQTSFvBtwZ31o7SfAOlGSWdGijVfm10vOBBAAAEEEEAAAQQQQAABBBBAIAwB3+Z/wlCnFQg4KEDChYNBsawSE+aWgFyOAAKZCHSQ1FnSrpJ2XveWr89J2k7SNpK2lLS5pE9LatN097WS/lfS25LekvSGpL+t2579L5JelvSipCXr3h62IpPaUigCCCCAAAII2AjQ79vocS0CCOQlYJItbmm6WT9JJF3kJc99EEAgKsC4iecBAb8FfFtwZ/0o/edtmqQBkWLN12bXCw4EEIgvwHgovhVnIoAAAggg4LsA/b7vEaT+CBRTwLf5n2JGiVYjkIMACRc5IOd8CybMcwbndggg0EzAJE8cIulgSftJ+lJTYkUWVCYR4w+SnpI0T9LvmpI0srgXZSKAAAIIIIBAcwH6fZ4KBBDwUSCabFGuP0kXPkaSOiPglwDjJr/iRW0RiCPg24I760dxoprsnKmSBkYuMV+bXS84EECgugDjIZ4MBBBAAAEEiiNAv1+cWNNSBEIWYD0p5OjSNgQSCpBwkRDMg9OZMPcgSFQRgQAF9pb0jXVJD0dKOrTB7Zu7LtljjqQHJD3T4LpwewQQQAABBEIUoN8PMaq0CYHiCFSbHC+3nqSL4jwHtBSBvAQYN+UlzX0QaIwACRc5um+0UbMlTRfWOKes25l5UITBfG12veBAAIH/CDAe4mlAAAEEEECgOAL0+8WJNS1FoAgCrCcVIcq0EYEEAi5MRiaoLqfGECDhIgYSpyCAQCoCe0r6rqTvSNojlRLTL+R5ST9dV7+fSHou/eIpEQEEEEAAgcII0O8XJtQ0FIGgBVqbHC83nKSLoB8BGodALgKMm3Jh5iYIOCFAwkWOYXA04eIGSYMjDOZrs+sFBwJFF2A8VPQngPYjgAACCBRJgH6/SNGmrQgUR4D1pOLEmpYiEFuAhIvYVN6cSMKFN6Giogh4K2A+gNQ3yU4Wm2++ufbcc0/tvvvu+sIXvqCOHTtqhx120LbbbqutttpK7dq106abbqo2bdqUUNauXat3331Xa9as0ZtvvqnXX39dr776qpYvX64//elPeuGFF/Tcc8/p7bffToJodr64XdItSS7iXAQQQAABBAouQL9f8AeA5iMQkECcyfFyc0m6CCjwNAWBHAUYN+WIza0QcESAhIscA+FowsVkSUMiDOZrs+sFBwJFFWA8VNTI024EEEAAgSIK0O8XMeq0GYFiCLCeVIw400oEEguQcJGYzPkLSLhwPkRUEAEvBbZrWjgyW6JvU6sFXbp00SGHHKKDDz5Y++23XynRIovDJF489dRTmjdvnn73u99p8eLFcW7zRtNbxszbx/4W5wLOQQABBBBAoGAC9PsFCzjNRaAAAlUnx2+55eNc7H79zNpgs4OkiwI8GDQRgRQEGDelgEgRCHgsQMJFjsFzNOFikqSzIgzmazPvzIFAkQQYDxUp2rQVAQQQQKDoAvT7RX8CaD8C4QuwnhR+jGkhAnULkHBRN52zF5Jw4WxoqBgCXgp0kHSRpPMktdpn9OjRQ8ccc4yOPPJIderUqSGNXbZsmebMmaP7779fs2fPrlUH8+/ldZKukrSi1sn8HAEEEEAAgQII0O8XIMg0EYECCrQ4OX766eZH0o9//GOSLgr4YNBkBCwFGDdZAnI5AoEIkHCRYyAdTbi4XtLZEQbztdn1ggOBIggwHipClGkjAggggAACHwvQ7/MkIIBAEQRYTypClGkjAhYCJFxY4Dl6KQkXjgaGaiHgmcDmkoZJGtpaosURRxyh3r176/jjj1f79u2dauLq1as1c+ZMzZgxQw8++GBrdTP/bv63pHGS3naqEVQGAQQQQACBfATo9/Nx5i4IIJC/QM3J8XKVSLrIPzjcEQFPBRg3eRo4qo1ARgIkXGQEW61YRxMuJko6J1LfcyWZJAwOBEIWYDwUcnRpGwIIIIAAAhsK0O/zRCCAQFEEWE8qSqRpJwIWAiRcWOA5eikJF44Ghmoh4JHAkHV1/cG6N3FtU63OW265pfr37y/zNtjOnTt70awlS5aU3lp700036a233mqpzm80tZst372IKpVEAAEEEEhJgH4/JUiKQQAB5wRiT46Xa07ShXMxpEIIuCbAuMm1iFAfBBovQMJFjjFwNOHC7KBskizKh9kp2iRhcCAQqgDjoVAjS7sQQAABBBBoLkC/z1OBAAJFEWA9qSiRpp0IWAqQcGEJ6ODlJFw4GBSqhIAnAgdKukLSodXq+/nPf17nnnuuhgwZok022cSTJm1YzQ8++EA33HCDJk6cqD//+c8ttWFu084eT3jZSCqNAAIIIIBAPAH6/Y+d6PfjPS+chYBvAoknx8sNJOnCt1BTXwRyEWDcxLgplweNm3gpQMJFjmFzNOHiWkkmyaJ8nC/JJGFwIBCaAOMhxkOhPdO0BwEEEECgZQH6ffp9fj8QKJIA60lFijZtRcBSgIQLS0AHLyfhwsGgUCUEPBC4TNLIavXcaaeddPHFF+uss87yoBnxqzh58mRNmDBBr7zySksXjZF0afwSORMBBBBAAAFvBOj3m4eKft+bx5eKIlBToO7J8XLJJF3UNOYEBIokwLiJcVORnnfamlyAhIvkZnVf4WjCxTWSTJJF+bhAkknC4EAgJAHGQ4yHQnqeaQsCCCCAQOsC9Pv0+/yOIFAkAdaTihRt2opACgIkXKSA6FgRJFw4FhCqg4DjAntLmiSpW2U927Rpo1GjRmn48OGqspjleLPiVe+jjz7SuHHjNHr0aK1du7baRY9JOlvSM/FK5CwEEEAAAQScFqDfp993+gGlcgikIGA9OV6uA0kXKUSDIhDwW4BxE+Mmv59gap+XAAkXeUlL1eaoXVjjvFqSSbIoHxdKMkkYHAiEIMB4iPFQCM8xbUAAAQQQiCdAv0+/H+9J4SwEwhFgPSmcWNISBHITcGEyMrfGFuRGJFwUJNA0E4EUBAZImmrWqirLOvnkkzV27Fh16tQphdu4X8SyZcs0YsQI3XnnndUqa/5dHSTpRvdbQg0RQAABBBBoUYB+v4mGfp/fEgSCFUhtcrwsRNJFsM8KDUOglgDjJsZNtZ4Rfo5AWYCEixyfBUd3uLhKkkmyKB8XSTJJGBwI+C7AeIjxkO/PMPVHAAEEEIgvQL9Pvx//aeFMBMIQYD0pjDjSCgRyFyDhInfyzG9IwkXmxNwAgSAErm/auWGDxuy000668sordcIJJwTRyKSNuPfee/W9731Pr7zySrVLzU4g5yQtk/MRQAABBBBwQIB+v0oQ6PcdeDKpAgLpCaQ+OV6uGkkX6QWJkhDwRIBxE+MmTx5VqpmCwB6Sejd9OP6fdZaXVsLF/yfJfFD/bknP11mXOJexfhRHKdk5VzbFrnzV9ySZJAwOBHwWYDzEeMjn55e6I4AAAggkE6Dfp99P9sRwNgL+C7Ce5H8MaQECDRMg4aJh9JndmAnzzGgpGIEgBD4j6Q5JR1W25tRTT9XEiRPVvn37IBpabyNWr16tc889V7fddlu1In4lqc+6ZJW/11s+1yGAAAIIIJCjAP1+DWz6/RyfRm6FQHYCmU2Ol6tM0kV2waNkBBwSYNzEuMmhx5Gq5Chg5voOkHRtU+LF6oT3tk24MIkWF0g6f9187eOSjk54/6Sns37UXGxvSc8khYyc/0NJJsmifHxfkknCqPfYV9KCei/mOgQsBRgPMR6yfIS4HAEEEEDAIwH6ffp9jx5XqopAagKsJ6VGSUEIFFOAhIvw4s6EeXgxpUUIpCWwp6R7JJm3t21wTJs2TQMGmJ0iOcoCN954owYOHFgNxLxlrpek59BCAAEEEEDAYQH6/QTBod9PgMWpCLglkPnkeLm5JF24FXhqg0DKAoybEoAybkqAxak+CBzYlOhg6mp2ubimKfkibuJFvQkX5o03JtHC/LdFE9RB6xIunsgYjfWj5sBjJBn7EXX6T5BkkizKx8WSTBJG0sO8IOkHTbucTEx6MecjkIIA46EEiIyHEmBxKgIIIICAiwL0+wmiQr+fAItTEXBbgPUkt+ND7RDwQoCECy/ClKiSTJgn4uJkBAojcIikmZK2jba4S5cuuuWWW7T//vsXBiJJQ5988kn169dPixcvrrzs9XUJF8dL+l2S8jgXAQQQQACBnATo9+uApt+vA41LEGisQG6T4+VmknTR2IBzdwQyEmDcVAcs46Y60LjEZQGzy8WRkQq+1bTbhfnQe63Ei6QJFybR4lxJF61L7DC7W5QPU4esd7cw92L9qPmTaBJeVqzblWJzSQ9JGpkw8eK/JZkki/LxX5JMEkbc4whJo5uSPsyuyjtKej/uxZyHQEoCjIfqgGQ8VAcalyCAAAIIuCBAv19HFOj360DjEgTcEmA9ya14UBsEvBUg4cLb0LVYcSbMw4spLULAVsAs2syStGm0oB49emj69Olq396s83G0JLB69Wqdcsopmj17duUp70rqKelB9BBAAAEEEHBIgH7fIhj0+xZ4XIpAvgK5T46Xm0fSRb6B5m4IZCzAuMkCmHGTBR6XuiZgdjeYV6VSq5o+OG8SL95uodJxEy7Mh/kvbPqvvKNFtMg8drcw92P9qHogR637ttldonzMWWdlvhdnx5ErJJkki/IxdN08vEnCqHUc1pRo0S1yotnx5NpaF/JzBFIWYDxkAcp4yAKPSxFAAAEEGiFAv2+hTr9vgcelCDRWgPWkxvpzdwSCEiDhIqhwlhrDhHl4MaVFCNgImD+a75e0SbSQQYMGacqUKTblFu7awYMHa+rUqZXt/kDSMSRdFO5xoMEIIICAqwL0+ylFhn4/JUiKQSAbgYZNjpebQ9JFNoGlVARyFmDclBI446aUICmm0QJmZwPzAfhqxz8kXSXp+iqJF7USLkyiRXlHi61aKN98uP+onABYP6oObeJkdrmoTIb5ZdOOF79vJT6XSzJJFuXjEkkmCaOl46tNiRbmzcLRw+xusdO65A3zkh8OBPISYDyUkjTjoZQgKQYBBBBAIEsB+v2UdOn3U4KkGATyEWA9KR9n7oJAYQRIuAgv1EyYhxdTWoRAvQJm0cZsR7/BzhbDhg3TuHHj6i2z0NcNHz5c48ePrzQwi2BmUfR3hcah8QgggAACjRag3085AvT7KYNSHALpCDR8crzcDJIu0gkopSDQIAHGTSnDM25KGZTiGiFwsKTHatzYJF5MkDRJ0r+azm0p4aKcaGF2tdi6Rrl57W5hqsH6UcvBGCFpTAs//oWkSyVVS7wwk8UmyaJ8DJNkkjAqj680fd/8b7Xje02JPY14/rlnMQUYD6Ucd8ZDKYNSHAIIIIBAmgL0+2lqSqLfTxmU4hDIRoD1pGxcKRWBQguQcBFe+JkwDy+mtAiBegT2lPSwpG2jF48ZM0YjRpi1I456BcaOHauRI0dWXv5601vwnqu3XK5DAAEEEEDAQoB+3wKvtUvp9zOCpVgE6hNwZnK8XH2SLuoLJFch0GABxk0ZBYBxU0awFJungJlL/VqMG74h6YeSJkt6p+L8tpLOWbcThvnw/GdilJXn7hamOqwftRwUkySzrEaCjNlJ2iRe/CFSjHmzkUmyKB/DJUXf2GMSLEbXeLbMM9UpksgT49HhFASsBBgPWfG1fDHjoYxgKRYBBBBAwEaAft9Gr5Vr6fczgqVYBNIRYD0pHUdKQQCBCgESLsJ7JJgwDy+mtAiBpAJmMW+upD2iF5JskZQx8aT585IOlWS2f+dAAAEEEEAgLwH6/YylW5g0p9/P2J3iEagQcG5yvFw/ki54VhHwSoBxU8bhYtyUMTDFZy3QTdKjCW5iPiS/TcX5Zl4wTqJF+bI8d7cw92T9qPUAm50qmm1vXOWSn6+zHCXpaUljzQtuI+eYtx2ZJIwDm352WIxn6r+adk+JcSqnIGAtwHjImrD1AhgPZQxM8QgggAACSQTo95No1XEu/X4daFyCQPYCrCdlb8wdECisAAkX4YWeCfPwYkqLEEgq8EtJR0UvGjZsmMaNM+s8HGkJtLBN5K8kHZ3WPSgHAQQQQACBGAL0+zGQbE+h37cV5HoErAScnRwvt4qkC6v4cjECeQowbspBm3FTDsjcIkuBh5p2sc3yHuWyGzGPyPpR65GNs8tFtIRZkl6TNCDyzRsl7SzpiJgP0T8l7SDp3ZjncxoCtgKMh2wFY1zPeCgGEqcggAACCOQhQL+fgzL9fg7I3AKB+AKsJ8W34kwEEKhDgISLOtAcv4QJc8cDRPUQyFjg+nU7LJwdvcegQYM0ZcqUjG9bzOIHDx6sqVOnVjZ+kqRziilCqxFAAAEEchag388RnH4/R2xuhcB/BJyfHC9XlaQLHlsEnBdg3JRjiBg35YjNrdIWMLsSPJ52oS2Ul/fuFqYarB/VDu73JP2w9mmpnWF21bgitdIoCIHWBRgP5fiEMB7KEZtbIYAAAghUE6Dfz/G5oN/PEZtbIdCyAOtJPB0IIJC5AAkXmRPnfgMmzHMn54YIOCNg3qQ1LVqbHj16aNYs86ItjqwEevbsqdmzZ1cWP3Ddm8nM28w4EEAAAQQQyEqAfj8r2VbKpd9vADq3LLKAN5Pj5SCRdFHkx5W2Oy7AuKkBAWLc1AB0bpmWwK8lfTWtwlooZ07lDsUZ369cPOtHtaE3lbRM0ra1T7U+401JHSW9bV0SBSBQW4DxUG2j1M9gPJQ6KQUigAACCMQToN+P55TqWfT7qXJSGAJJBVhPSirG+QggUJcACRd1sTl9ERPmToeHyiGQmcDekv4gaf2/6126dNG8efPUvn37zG5KwdLq1at18MEHa/HixVEO82/xlyQ9gxECCCCAAAIZCNDvZ4Aap0j6/ThKnINAKgLeTY6XW03SRSrxpxAE0hRg3JSmZoKyGDclwOJU1wS6S/pNxpVqxO4WpkmsH8UL7AWSro53qtVZIySNsyqBixGIJ8B4KJ5T6mcxHkqdlAIRQAABBGoL0O/XNsrkDPr9TFgpFIE4AqwnxVHiHAQQSEWAhItUGJ0qhAlzp8JBZRDITeBRSd2id5s/f77233//3CpQ5Bs9+eSTOuCAAyoJHpP0lSK70HYEEEAAgcwE6Pczo61dMP1+bSPOQMBSwNvJ8XK7SbqwfAK4HIF0BRg3peuZqDTGTYm4ONktgd9KOiSjKv1K0tEZlV2rWNaPagl9/PNPS1ohaet4p9d11j8lfY7dLeqy46LkAoyHkpuldgXjodQoKQgBBBBAIJ4A/X48p0zOot/PhJVCEWhNgPUkng8EEMhVgISLXLlzuRkT5rkwcxMEnBK4TNLIaI2mTZumAQPMTpEceQnceOONGjhwYOXtxki6NK86cB8EEEAAgUII0O87EGb6fQeCQBVCFfB+crwcGJIuQn1EaZdnAoybHAgY4yYHgkAV6hH4qqRf13NhjGsatbuFqRrrRzEC1HTKeZKujX964jPNnLGZO+ZAIGsBxkNZC8con/FQDCROQQABBBBIQ4B+Pw1FyzLo9y0BuRyB+AKsJ8W34kwEEEhJgISLlCAdKoYJc4eCQVUQyEHgQEmPR+9z6qmn6tZbb83h1tyiUuC0007TbbfdVvntRi6iEiQEEEAAgbAE6Pcdiif9vkPBoCqhCAQzOV4OCEkXoTyatMNTAcZNDgWOcZNDwaAqSQTMnKv5tyTN4yFJR6RZYMKyWD9KBvaqpO2TXRLrbLO7xU6S1sQ6m5MQqF+A8VD9dqlfyXgodVIKRAABBBDYUIB+36Engn7foWBQlVAFWE8KNbK0CwHHBUi4cDxAdVSPCfM60LgEAY8FHpF0aLn+O+20kxYtWqT27dt73CR/q7569Wp17dpVr7zySrQRcyV197dV1BwBBBBAwCEB+n2HgkG/71AwqEoIAsFNjpeDQtJFCI8nbfBUgHGTQ4Fj3ORQMKhKEoGvSXo4yQUxzm30i1lYP4oRpMgpZ0u6Ptklsc4eve6sH8Q6k5MQsBNgPGTnl+rVjIdS5aQwBBBAAIHmAvT7Dj0V9PsOBYOqhCjAelKIUaVNCHgiQMKFJ4FKUE0mzBNgcSoCngsMkTQ52oaf/OQnOuGEEzxvlt/Vv/fee/Xd7363shFnSbrB75ZRewQQQACBBgvQ7zc4ANVuT7/vYFCoko8CwU6Ol4NB0oWPjyV19lyAcZODAWTc5GBQqFIcgTR3uWj07hamvawfxYn6f875pKTlkrZLdlmrZ78t6XOSzC4XHAhkKcB4KEvdOstmPFQnHJchgAACQB9OFwAAIABJREFUCNQSoN+vJdSAn9PvNwCdWxZBgPWkIkSZNiLgsAAJFw4Hp86qMWFeJxyXIeCZwOaS/rwu4WKbcr1PPvlk3XHHHZ41I8zq9unTR3feeWe0cW9I+rwks6DGgQACCCCAQFIB+v2kYjmeT7+fIza3ClEg+MnxctBIugjx8aVNjgowbnI0MKZajJscDg5Va0ngcEkPpsTT6N0tTDNYP0oezMEpv0hnrKSRyavBFQgkEmA8lIgr35MZD+Xrzd0QQACBAgjQ7zscZPp9h4ND1XwUYD1J6ifpxz4GjzojEIoACRehRPI/7WDCPLyY0iIEqglcLmlo+Qdt2rTRiy++qE6dOqHlgMCyZcu06667au3atdHamJgNc6B6VAEBBBBAwD8B+n2HY0a/73BwqJrrAoWZHC8HgqQL1x9J6heIAOMmhwPJuMnh4FC11gTS2OXiYUkmeaPRB+tHySNgdrl4qWlXiuRXb3gFu1vYCnJ9XAHGQ3GlGnAe46EGoHNLBBBAIGwB+n2H40u/73BwqJpvAqwn/SdiJF349vRS36AESLgIKpylxjBhHl5MaREClQIdJL0iaf2/4WPGjNGIESOQckhg7NixGjlyg5eVmX+fd5K0wqFqUhUEEEAAAfcF6Pfdj5Ho9z0IElV0TaBwk+PlAJB04dqjSH0CE2Dc5EFAGTd5ECSqWClwhKQ5liwu7G7B+lH9QRwgaVr9l6+/cryk4SmUQxEItCbAeMiD54PxkAdBoooIIICAHwL0+x7EiX7fgyBRRdcFWE9qHiGSLlx/aqlfsAIkXIQXWhIuwospLUKgUuAaSeeXv7nTTjvJZMZvtBH/pLv0qHz00UelHUdeecXkxqw/rpV0gUv1pC4IIIAAAs4L0O87HyKJft+DIFFFlwQKOzleDgJJFy49jtQlMAHGTR4ElHGTB0GiitUEbHa5cGV3C9Mu1o/qe74/Ielly10u2N2iPnuuSi7AeCi5We5XMB7KnZwbIoAAAqEK0O97EFn6fQ+CRBVdFmA96cc/Vr9+Jr+i2UHShctPLnULVoBP54YXWibMw4spLUIgKrCdpFeju1tMmjRJZ511FkoOCkyePFlnn312tGbm3+gdJP3NwepSJQQQQAAB9wTo992LSYs1ot/3KFhUtZEChZ8cL+OTdNHIx5B7ByrAuMmjwDJu8ihYVLUscKSkX9XJ4cruFqb6rB/VGURJZ0i6qf7L9d+Shlpcz6UIxBFgPBRHyZFzGA85EgiqgQACCPgrQL/vUezo9z0KFlV1SYD1pKZosJ7k0mNJXYouQMJFeE8AE+bhxZQWIRAVuEzSyPI3Pv/5z+tPf/oTQg4LfOELX9Cf//znaA3HSLrU4SpTNQQQQAABdwTo992JRaya0O/HYuKk4gowOV4ReybJi/vLQMszEWDclAlrdoUybsrOlpIzE6hnl4tfSzossxolL5j1o+Rm5Stsdrl4V9JOkv5e/+25EoFYAoyHYjG5cxLjIXdiQU0QQAABDwXo9z0LGv2+ZwGjuo0WYD2J9aRGP4PcH4GqAiRchPdgMGEeXkxpEQJRgdclbVP+xrXXXqvzzjsPIYcFrrvuOp1//vnRGr4haVuHq0zVEEAAAQTcEaDfdycWsWpCvx+LiZOKKcDkeAtxJ+mimL8QtDoTAcZNmbBmVyjjpuxsKTkzgaMk/TJh6S7tbmGqzvpRwgBWnH6apB/XUcQPJV1cx3VcgkBSAcZDScUafD7joQYHgNsjgAACfgvQ73sWP/p9zwJGdRspwHoS60mNfP64NwKtCpBwEd4DwoR5eDGlRQiUBfpJurn8f7bccku99tpr2mSTTRByWOCDDz7QZz/7Wb311lvRWpot6G9xuNpUDQEEEECg8QL0+42PQeIa0O8nJuOCYggwOV4jziRdFOMXgVZmKsC4KVPebApn3JSNK6VmLvAHSfvEvItru1uYarN+FDN4LZy2saQ/SvpCgmLY3SIBFqdaCTAesuJrzMWMhxrjzl0RQACBAATo9z0MIv2+h0Gjyo0QYD2J9aRGPHfcE4HYAiRcxKby5kQmzL0JFRVFILHAI5IOLV/1/e9/XxMmTEhcCBfkL3DxxRfrhz80LzJbf8yV1D3/mnBHBBBAAAGPBOj3PQpWtKr0+54GjmpnJcDkeExZki5iQnEaAtUFGDd5+mQwbvI0cMWu9tGSfhGTwLXdLUy1WT+KGbxWTuuzLuFieoJirpZ0UYLzORWBegUYD9Ur1+DrGA81OADcHgEEEPBTgH7fz7iJft/TwFHtvARYT4opzXpSTChOQyADARIuMkBtcJFMmDc4ANwegYwE9pS0KFr2888/r86dO2d0O4pNU2DJkiXaY489KovsKum5NO9DWQgggAACwQjQ73scSvp9j4NH1dMWYHI8oSiT5AnBOB2BjwUYN3n8JDBu8jh4xa56nF0ufiPpaw4ysX5kH5Qku1ywu4W9NyXEE2A8FM/JybMYDzkZFiqFAAIIuCxAv+9ydGrUjX7f4+BR9awFWE9KKMx6UkIwTkcgJQESLlKCdKgYJswdCgZVQSBFgcskjSyXd8QRR2jOnDkpFt/Yoj788EONHj1aY8aM2aAiAwcO1DXXXKNNN920sRVM4e5HHnmkHnzwwWhJprGXplA0RSCAAAIIhCcQXL//0UcfacWKFXrggQf0yCOP6Omnn9bSpUtLkWvXrp323ntvde3aVd/4xjd0yCGHqH379l5HlX7f6/BR+XQEmByv05FJ8jrhuKzIAt6PmxYsWKBjjz1WK1eutIrjHXfcoZNPPtmqjEZczLipEerc01Lg65IeqFFGN0nzLO+TxeWsH6Wj2lvS3TGKulbSBTHO4xQEbAW8Gw+ZOaFevXpp4cKFtm1vdv2jjz6qbt3MP8P+HIyH/IkVNUUAAQQcEPCu369l9u6772r+/Pmlz7888cQTpfHBm2++Wbpst9120z777KPu3buX1o86dOigjTby+6OO9Pu1ngh+XkAB1pPqDDrrSXXCcRkCFgJ+j0IsGh7wpUyYBxxcmlZogcWS1m+RcPPNN6tfv37BgCxevFgnnHCCTEZ/9Agp4eKWW27RGWecEW3e85K6BBNEGoIAAgggkKZAMP2+SbQwyRVjx47VfffdF8toq6220ogRIzRgwAC1bds21jWunUS/71pEqE/OAkyOW4IzSW4JyOVFE/B+3DR79mz17NnTOm6+JlwwbrIOPQU0RqC1XS5c3d3CSLF+lN7zskH/00KxO0iyy6ZLr76UFLaAd+MhEi42fCAZD4X9C0rrEEAAgZQFvOv3W2r/2rVrNXPmTI0fP16LFi2KxdS3b9/Sizw7deoU63wXT6LfdzEq1KmBAqwnWeKznmQJyOUIJBQg4SIhmAenM2HuQZCoIgIJBfaW9HT0mlWrVnn/5udye9577z0NHz5cV111VTOWkBIuVq9erS222KKyjftIeibh88DpCCCAAAJhCwTT75u3Et1www2lye81a9Ykjpp5y8+kSZO06667Jr620RfQ7zc6Aty/gQJMjqeEzyR5SpAUE7pAEOMms7PnhRdeaB0rXxMuGDdZh54CGiNwjKT/28KtD5L0RGOqVfOurB/VJIp9wncl3dPK2ddLOjd2aZyIQP0CXo6HSLjYMOCMh+r/BeBKBBBAoGACXvb71WL0zjvvlBItzH9JD7PrxdSpU3XooYd6udsF/X7SiHN+wAKsJ6UUXNaTUoKkGARiCJBwEQPJs1OYMPcsYFQXgRgCwySNK5/Xo0cPzZo1K8Zl7p9i3np99913a9CgQVU/iBlSwoWJhnljpXlzZeQYLin5LIL7oaWGCCCAAAL1CwTR75s3E5lkyqFDh9YvIalbt24yO3uZCXTfDvp93yJGfVMQYHI8BcRoEUySpwxKcSEKeD9uev/990vjJZN0YXv4mnDBfIlt5Lm+gQJPrUu6+HLF/X8t6bAG1qnWrVk/qiWU7OdmB+POVS55X5J55S67WyTz5Oz6BLwcD5Fw0TzYzCPV9wvAVQgggEDBBLzs9ytjlMb6UceOHXXbbbeVki58POj3fYwadU5ZgPWklEFZT0oZlOIQaEGAhIvwHg0mzMOLKS1C4BFJ6/9SnDZtmgYMGOC9ikm2+OUvf6nBgwdr+fLlVdsTWsLFjTfeKNOmyDFXUnfvg0kDEEAAAQTSFAii3zfJoaecckpdO1tUYp555pmlDyG2bds2TefMy6Lfz5yYG7glwOR4RvFgkjwjWIoNRcD7cZPZwbR///6aOXOmdUx8Trhg3GQdfgpojMA3Jf284tbdJM1rTHVi3ZX1o1hMsU/6jqRq/4DfIOms2KVwIgJ2Al6Oh0i4aB50xkN2vwhcjQACCBREwMt+vzI2c+bM0fHHH2+9fnTcccfJfHZmm2228S789PvehYwKpyvAelK6nutLYz0pI1iKRSAiQMJFeI8DE+bhxZQWFVtgc0lrogQvv/yyOnUyL8jy9/j3v/+tGTNm6JxzztGbb77ZYkNCS7hYtmyZdt5558r2tpP0tr/RpOYIIIAAAikKBNHvv/766zJJEhW7OtXN1K5dO02fPr20U5RPB/2+T9GirpYCTI5bAta6nEnyWkL8vKACQYybzAsoTjrpJM2bZ//5bJ8TLhg3FfS3OIxmR3e5+I2krzneLNaP0g9Q5S4X7G6RvjEltizg7Xgoq4SLIUOGaMKECd69tMOEmPEQv+oIIIAAAjUEvO33o+165513dPbZZ+vWW29t1lyzFmT6cvMZkh122EEffvihlixZossvv1x33313VZ6f/vSn+va3v+3dw0O/713IqHB6AqwnpWdZtSTWkzIGpvjCC5BwEd4jwIR5eDGlRcUW+LqkB8oEXbp00XPPPee1yJo1a3TFFVfo+uuvr/nWgtASLkzg9txzTy1evDgaw29I+oXXQaXyCCCAAAJpCQTR75tEi5aSI8yE+fDhw0u7X2y33XbaeOON9dZbb+m+++7TZZddFtyuV/T7af1qUI7DAkyO5xQcJslzguY2PgkEMW5asGCBjj32WK1cudLa3ueEC+ZLrMNPAY0TOErSL5tuf5CkJxpXlVh3Zv0oFlOik74l6b7IFVMkDUlUAicjUL+At+OhLBIuzFyUecv1Zz/72fpFG3wl80gNDgC3RwABBNwW8Lbfj7I+++yzpd0tXnzxxWba5jMkF110kdq0abPBz/75z3/q3HPPLb2Yq/Lw+fMk9Ptu/8JRu0wEWE/KhLV5oawn5QTNbQopQMJFeGFnwjy8mNKiYguMkTSiTDBo0CBNmWLWbPw7zK4Wv/71rzVs2DA99ZR5+Vvtw+c/kFtq3eDBgzV16tToj8dKGllbgzMQQAABBAog4H2///7772vo0KG65pprmoXLJFuYPvDEE0/URhs1/1N07ty5OvXUU6smXRx88MG666671LFjR68eA/p9r8JFZZMLMDme3MzqCibJrfi4ODwB78dNJiQtJaqOHz9el1xySXhRa6VFjJsKFe7QGjtf0r8kfdWDhrF+lH6QzB+3iyR1WTePv1bSFyS9kv5tKBGBqgJBjIeSxHbt2rW66qqrSnNP0eOAAw6Q+Xupc+fOSYpz7lzGQ86FhAohgAACLgkE0e+3NA9y+OGH6/bbb9f2229f1fzhhx/Wcccd1+yFnkcddZTuvPNObb311i7FKlZd6PdjMXFSOAKsJ+UcS9aTcgbndoURIOEivFAzYR5eTGlRsQXMG9LMm9JKh/kj07wR2qfDJFo888wzuvLKK1vc6rGl9oSYcGHevNC3b99ok3+17u13R/sUU+qKAAIIIJCZgPf9vtmtwoxV7r///mZIZjL85ptv1pZbblkV8L333tPFF1+siRMnNvt5165d9ZOf/ES77757ZvhZFEy/n4UqZToiwOR4gwLBJHmD4LmtiwLej5sMqklSvfDCC5v5zpgxQ7169XLRPbM6MW7KjJaCsxc4rOmD9nOzv5X1HVg/siasWsCJku6S9CNJA7K5BaUiUFUgiPFQktjOmTOn9FZss5N6+TAv+Jg5c6aOPPLIJEU5eS7jISfDQqUQQAABVwSC6PdNckSfPn2amQ4ZMqSUVPnpT3+6qvfy5ct10kknad68eRv8fK+99tI999yj3XbbzZU4xa4H/X5sKk70X4D1pAbFkPWkBsFz26AFSLgIL7xMmIcXU1pUbIHXJW1TJliyZIl3HzR87LHH9JWvfKWuKIaYcPHCCy9UvmXpDUnb1gXERQgggAACoQl43+8vXbq09OHAhQsXNovN1VdfrQsuuKDVmLU02W4uevTRR9WtWzevYk6/71W4qGx8ASbH41tlciaT5JmwUqh/At6Pm1raGcx8aNB8mPDAAw/0LyoWNWbcZIHHpQjEF2D9KL5VkjM3lvRHSV9jd4skbJybgoD346EkBi+++GLpJR/z55uNhf5zmF3VR48erTZt2iQpzslzGQ85GRYqhQACCLgiEES/39Ia0GWXXaaRI0e2aP2Pf/xDJ598sn71K/Muy/8cPidc0O+78qtFPTIWYD0pY+BaxbOeVEuInyOQTICEi2RePpzNhLkPUaKOCMQT6CDpL+VTN99882ZbJMYrprFntZZwYT5EMHbsWD399NO69dZbm1U0xIQL00jT7rfffjva3s9JWtHYSHF3BBBAAIEGCwTR7//9738vLXybJFHzIcJFixbpzTfflHn7kFn8rvWm5pYm233d4YJ+v8G/Vdw+CwEmx7NQraNMJsnrQOOSkASCGDetWrVK/fv3L72ROXrsu+++Mjtc7LLLLiHFLFZbmC+JxcRJCNgIsH5ko9f6tR0lLc+ueEpGoJlAEOOhuHE1u6IOHz689Obr6GFezHHHHXeoU6dOcYty/jzGQ86HiAoigAACjRAIpt9/8MEHq+5KVWuHi5deekm9e/fWggULNvA//PDDddddd2mbbda/w7QR8an7nvT7ddNxoR8CrCc5EifWkxwJBNUIQoCEiyDCuEEjmDAPL6a0qLgCR0iaU26+ebPh448/7p1GSwkX5m0DZnLctOuiiy7StGnTmrUt1ISLgw46SE888US0vWav6we9Cy4VRgABBBBIUyCIft8WpKWEi4MPPrg0ad6xo/kMi18H/b5f8aK2rQowOe7YA8IkuWMBoTp5CgQxbjIJqSeddJLmzZu3gd0xxxyj6dOna8stt8zT1Il7MW5yIgxUImwB1o/Cji+tK5ZAEOOhuCGbNWtWaXeLNWvWbHCJSbYwb7sO6WA8FFI0aQsCCCCQmkAw/X5Lu6SbxInbb79d22+/fVW0lhI1zK7qV1xxhT75yU+mhp1nQfT7eWpzr5wFWE/KGbzW7VhPqiXEzxGIJ0DCRTwnn85iwtynaFFXBFoXGCJpcvmU0047TWYA5NtRLeHCvKHgBz/4QelNA++++67MH8JFSrg4/fTTK3f0OEvSDb7FlvoigAACCKQqEES/byPy4YcflraMvvzyy5sVY8ZBkyZNUtu2bW1u0ZBr6fcbws5N0xdgcjx901RKZJI8FUYK8U8giHGTeSvjscceq5UrV24QATNncuGFF2rOnDl64IEHSgkZZscwk3hqXl5x9NFH65vf/KY6dOigjTYKa3qfcZN/v4zU2DsB1o+8CxkVRqBFgSDGQ3Hi+/rrr+vMM8/U7NmzNzj9hBNOKK0rhZakyngozlPBOQgggEDhBILp91vatcpEdOrUqaU+f+ONN94gwK+99prMizpNAmb0MLtD3HfffTrssMO8fSDo970NHRVvXYD1JEefENaTHA0M1fJKIKwVGa/oM6ssE+aZ0VIwArkL/FDS98p3HTNmjEaMGJF7JWxvGE24OO644zRs2DB96UtfWv+HchETLsaOHVv6QGnkuFLS922tuR4BBBBAwGuBIPp9mwi8/PLLOvHEEzV//vxmxdx0000644wzbIpv2LX0+w2j58bpCTA5np5lJiUxSZ4JK4W6LRDEuMl8aLBnz57NpLfddtvSyykq3+AcPdF8qMAkZpgdQ83LLEI5GDeFEkna4bAA60cOB4eqIZBQIIjxUK02f/TRR5o4caLOP//8DU41Y6GZM2fqyCPN5uFhHYyHwoonrUEAAQRSEgiq31+yZIlMokHlWpDp34cPH65TTz1Vn/3sZ2Ve0vXcc8/psssuKyVWVB5nn322JkyYoE033TQl5vyLod/P35w7Zi7AelLmxHY3YD3Jzo+rESDhIrxngAnz8GJKi4orMENSr3LzzRaKZstk344nnnhCM2bMUP/+/bXHHns0eyNBERMupk+frr59+0ZDeY+k3r7FlvoigAACCKQqEES/X6/I2rVrNWrUKI0fP75ZEd26ddMdd9yhTp061Vt8Q6+j328oPze3F2By3N4wlxKYJM+FmZu4IxDEuOmaa64p7WRhc5gdL6ZMmaKDDjrIphhnrmXc5EwoqEi4AqwfhRtbWlY8gSDGQ7XCtmzZMvXp00fmxV7Rw+edUGu1mfFQLSF+jgACCBRSILh+//HHH9fgwYO1cOHCugJqdrq6/vrrS4kZPh/0+z5Hj7pXEWA9yZPHgvUkTwJFNZ0UIOHCybBYVYoJcys+LkbAKYFHJB1artFDDz3k9XaILckWMeHi4Ycf1uGHHx4lmSupu1NPH5VBAAEEEMhboBD9fjVU87bCu+++W4MGDar6Jucbb7yxlLi50UZ+/vlKv5/3rxL3S1GAyfEUMfMoiknyPJS5hyMC3o+b3n//fQ0dOlQm6cL26Nixo2677TYdeuj6KSTbIht2PeOmhtFz4+IIsH5UnFjT0vAFvB8P1QqRmS8yYyWzo1f0MG+/Nm+5Puyww2oV4eXPGQ95GTYqjQACCGQtEGS/bxIrzYu4zItH4x5mHHDOOeeU5lTM174f9Pu+R5D6RwRYT/LscWA9ybOAUV1nBPz8xIozfE5WhAlzJ8NCpRCoS2CxpD3KVz777LPq2rVrXQW5fFEREy4WLVqkL37xi9GwPC+pi8txom4IIIAAApkLFKLfr1Q0i+dmkdy83Xn58uXNkI877jhNmzZN22yzTeYByOoG9PtZyVJuxgJMjmcMnFXxTJJnJUu5jgl4P25atWpVKaF05syZqdAecMABMm9F3HXXXVMpr1GFMG5qlDz3LZAA60cFCjZNDV7A+/FQrQi9/PLLOvHEEzV//vwNTjVvtDZzRVtuuWWtIrz8OeMhL8NGpRFAAIGsBYLt9//+97+XEiyr7X5eDXXYsGG64IIL9JnPfCZr81zKp9/PhZmbZC/AelL2xpncgfWkTFgpNHABEi7CCzAT5uHFlBYVV+BVSduXm79ixQrtuOOOwWkUMeHir3/9qzp06BCN5UpJOwQXXBqEAAIIIJBEoBD9fhSkVrJF586dNWPGjMokxSSmTpxLv+9EGKhEMgEmx5N5OXc2k+TOhYQKpS/g/bjJJJqedNJJmjdvXmo65kMHo0ePVps2bVIrM++CGDflLc79CijA+lEBg06TgxXwfjxUKzI333xzKUG18vjpT3+qb3/727Uu9/bnjIe8DR0VRwABBLIUCK7fX7t2re69997SPMbSpUsT2W211Va68sorS/Mqn/rUpxJd69rJ9PuuRYT61CHAelIdaC5dwnqSS9GgLj4IkHDhQ5SS1ZEJ82RenI2AywKrJa3fB9G8/bB9+/Yu17euuhUx4WL16tXaYostol5rJIUX3LqeCC5CAAEECitQiH6/HN1ayRZmwnzy5Mnq1auXNtrI7z9b6fcL+zvta8OZHPc1chX1ZpI8kEDSjJYEvB83LViwQMcee6xWrjTvX9jwMOOgoUOH6uSTT9Z2222njTfeWGZO6NFHHy19EOGpp56q6mKSVc2HFbp08XcDTcZN/NIjkLkA60eZE3MDBHIT8H481JrUW2+9pTPOOKO0K2r06N69u+68807tsEO4769iPJTb7xA3QgABBHwSCKrfN58PmTBhgn7wgx9YxeC8887TuHHj1LZtW6tyGnkx/X4j9bl3CgKsJ6WA6EIRrCe5EAXq4IuA359c8UU533oyYZ6vN3dDIEuB9yVtUr7B+++/r002Wf9/s7xvrmUXMeHigw8+0Cc/+cmo8weSNvhGrkHgZlkIbNAfZ3EDykQgIAH+Jvk4mIXo901D//3vf+uuu+7SkCFDtGaNyTnc8Agp2cK0jH4/oH+twm8Kk+OBxZhJ8sACSnOiAt6Pm2bPnq2ePXs2i2q3bt00bdq0FpMm3njjDV100UWaPn161Sdi6tSpGjhwoLdPC+Mmb0NHxf0RYP3In1hRUwRqCXg/HmqtgQ8//LCOO+64ZvNGI0eO1KhRo/SJT3yilo+3P2c85G3oklSc9aMkWpxbdAHWjz5+AoLp983LuCZOnKjzzz+/6rN9wQUX6Oyzz1anTp1KP1+2bJkmTZqka665pur5V1xxRWmexNfdPun3i/5PnNftZz3J6/A1rzzrSYEFlOZkJsDgNDPahhXMhHnD6LkxAqkL/FvS+n+nzYcTfX/DczWhIiZcmIkE84bKyGH+7d7gG6k/TRSYtwAT5nmLcz+fBfib5OPoFaLfN9tEmw8CDhs2rGqyRceOHTVlyhQdffTRwYx76Pd9/uepUHVncjzQcDNJHmhgaZb34yYzF/K3v/1Nzz//vBYuXKj58+fLvNXwhhtukNmporXj2WefVe/evbVkyZJmp5mE1quuukqf/vSnvXxKGDd5GTYq7ZcA60d+xYvaItCagPfjoZYaZ14+Znb7qvxgZbt27fSLX/xCJkE15IPxUMjRXd821o8KEWYamZIA60eBrR8tXbq0tLO5mQupPMaMGVMaA1QmT5h1JTPXYX5WeZg1pZkzZ+rLX/5ySo9cvsXQ7+frzd1SE2A9KTVKtwpiPcmteFAbNwUYnLoZF5taMWFuo8e1CLglEOyEeZSZhIuSBgkXbv3upVEbJszTUKSMogjwN0lgE+YtPbhmUtwslptJ82o7W+y1116lZIuDDjooqGefCfOgwhlqY5gcDzWyTe3upFomAAAgAElEQVRikjzwABezeYWYL2kptK3Noxx11FG68847tfXWW3v5ZDBu8jJsVNovAdaP/IoXtUWgNYFgx0Mvv/yyTjzxxFJCavQwL+cwu3x95jOfCfrJYDwUdHjLjWP9qBBhppEpCbB+FND6kenjzBqR2ZGi8jAJlXfcccf6nS0qf75y5Ur17dtXDz30ULNrL7nkktK6k487YNHvp/QvBcXkKcB6Up7aDbgX60kNQOeWXgkwOPUqXLEqy4R5LCZOQsALgWC2hmxNu4gJF2wN6cXvn20lmTC3FeT6IgnwN8nH0Q6633/vvfd09dVXl3a2qHYcc8wxmjx5sszbiEI76PdDi2hw7WFyPLiQVm8Qk+QFCXRxmhn0uClOGM0HCS699NJmp/qecMG4KU70OQcBKwHWj6z4uBgBpwSCHQ/9z//8j77zne80w/b5w5RJnhzGQ0m0vD2X9SNvQ0fFGyDA+lFA60erVq1S//79SztSVB61+nmTmDBu3DiNHDmy2bXdu3cvvXxihx12aMAjandL+n07P67OXYD1pNzJG3ND1pMa485d/RBgcOpHnJLUkgnzJFqci4DbAqsltStX0fwB2r59e7drXEftiphwsXr1am2xxRZRrTWSwgtuHc9DQJd43R8HFAea4oBAK3+Ql2vH3yQfSwTb77e23bNp+JAhQ0pvH9pqq60ceGLTrwL9fvqmlJiaAJPjqVH6URCT5H7EiVrGEgh23BSr9VJp7BRiwgXjprhPAOchULeA1/NVG23UbPqA+YS6HwUuDEAgyPHQ+++/r6FDh5befl15zJo1Sz169AggdK03gfFQ8CE2DfS6Py5EhGhkbgKsH8WmDqLff+mll9S7d28tWLCgWcPN7hYnn3xyqyAmqaJPnz7NzjG7p99zzz3abbfdYoO6ciL9viuRoB4xBFhPioEU0imsJ4UUTdqSpgCTkWlqulGW13+gM2HuxkNELZwReFXS9uXarFixQjvuuKMzlUurIkVMuPjrX/+qDh06RAlXSvLvlQtpPQRhluN1fxxmSGhVIwRiTJabavE3ycfBCbLfN8kWZpHcfChwzRqTX/ifo127drr44otL20dvuummjXhEc7kn/X4uzNwkuQCT48nNgriCSfIgwkgjPB83mTHRwoUL9cYbb+iPf/yj/vGPf6z//+eff7769u1bM8ahJlwwbqoZek5AwFbA6/kq1o9sw8/1gQkEOY/06quvlj5s+cgjj2wQLp8/SJn0uWM8lFTMy/O97o+9FKfSTgqwfpQoLEH0+0uXLlWvXr1KcyCVh03ChSnr0UcfVbdu3RKhunAy/b4LUaAOMQRYT4qBFOIprCeFGFXaZCvAh5tsBd273us/0Jkwd++BokYNFVgsaY9yDZ599ll17dq1oRXK4uZFTLhYtGiRvvjFL0Y5n5fUJQtfymyYgNf9ccPUuHFQAjEny02b+Zvk48gH1++bLZ7vvvtuDRo0qGqyhUnEOPXUU9WmTZugnv3KxtDvBx1eXxvH5LivkUup3kySpwRJMY0U8HrctHz5cp100kmaN29eM8Nzzz1XEyZM0Kc+9akWfU3CxllnnaXp06c3O6d///667rrrtNlmmzUyPnXfm3FT3XRciEBcAa/nq1g/ihtmziuIgNfjoZZi9Nhjj+nrX/96s3mkU045RZMnT5Z5eUfoB+Oh0CNcap/X/XEhIkQjMxdg/SgxcRD9fmsJF7fddlvNF1C0tMPFrrvuqpkzZ1Z+/iIxciMuoN9vhDr3TCjAelJCsNBOZz0ptIjSHlsBPtxkK+je9V7/gc6EuXsPFDVqqIB5hc+h5Ro89NBDOuywwxpaoSxuXsSEi4cffliHH354lHOupO5Z+FJmwwS87o8bpsaNgxFo6Q/vW265Rf369atsJ3+TfCwSXL8/d+7cUkKF+VBh5XHFFVeUdrYIPdnCtJt+P5h/2kJpCJPjoUTSsh1MklsCcnmjBbweN7WWMNG5c2fNmDGj1Q8J/P73v9fxxx9fdYw1fvx4XXLJJY2OT933Z9xUNx0XIhBXwOv5KtaP4oaZ8woi4PV4qKUYTZs2rfTijspj1KhRMv9V+XcguHAzHgoupNUa5HV/XIgI0chMBVg/qos3iH7/pZdeUu/evbVgwYJmCGYuw+zm+YlPfKIqkHnB17hx4zRy5MhmP993331Lcym77LJLXbiNvIh+v5H63DuGAOtJMZCKcArrSUWIMm2MK8CHm+JK+XOe13+gM2Huz4NGTXMRmCGpV/lOt99+u8xbfEI7iphwYd5C2bdv32go75HUO7TYFrw9XvfHBY8dzbcUaG2y/PTTT6+2MMrfJB+bB9XvL1u2TH369JF5M2HlMWTIkNKbm9u2bWv5tPlxOf2+H3EqSC2ZHC9IoOM2k0nyuFKc56CA9+Mms9PXhRdeWJW2Z8+epTc477jjjs1+/tprr2ngwIGaNWtWs59tv/32+tnPfqb999/fwZDFqxLjpnhOnIWAhYDX81WsH1lEnktDFPB+PFQZlP/93/8tvZzjhhtuaBYv8yHKXr3WL5eFGM/1bWI8FHR4y43zuj8uRIRoZGYCrB/VTRtEv79q1SqZnTnNbhSVxwEHHFDaMX3nnXeuirRy5crS5yvMS0orD/NSiptuuklbbLFF3cCNupB+v1Hy3DeGAOtJMZCKdArrSUWKNm1tTYAPN4X3fHj9BzoT5uE9kLTISuCHkr5XLsFk9I8YMcKqQBcvLmLCxdixYyvfvnClpO+7GB/qVLeA1/1x3a3mwsIL1JosN0CM91p8TILp99977z0NHz5cV111Vaq/E48++qi6deuWapl5FEa/n4cy94ghwOR4DKQinsIkeRGjHkSbvR83LV68WCeccIKWLFlSNSD77bdf6S3O3bt3LyWpvvPOO3rkkUc0evRoPfXUU1WvOe200zRp0iSvk1oZNwXx+0kj3Bbwer6K+QS3Hy5ql7uA9+OhSrG33nqr9NKx+++/f4MftWvXTnPmzNGBBx6YO3Ijbsh4qBHqud/T6/44dy1uGIwA60dWoQyi3ze7VJgXUJgEy2pHSy/rWrt2bWm9aejQoVWvMz+74IILvNwJi37f6veCi7MTYD0pO1uvS2Y9yevwUfmUBEi4SAnSoWK8/gOdCXOHniSq4oLAEEmTyxUxC+dm8BLaUcSEC/OG91tvvTUayrMkNX9tU2jBLlZ7vO6PixUqWpuWQJzJcnMvxnstigfT7//2t78tbQtt3jiU5uFrwgX9fppPAWXVKcDkeJ1wRbmMSfKiRDqodno/bjIfFjAJFePHj08lMB07dtSdd97pZXJqFIBxUyqPA4Ug0JqA1/NVzCfwcCOwgYD346HKeC5durS0i8XChQs3+NG+++4rs8PFLrvsUohHgPFQIcLsdX9ciAjRyNQFWD+yJg2m32+pvy8LnXjiibrkkkvUuXNnbbzxxjK7qZuXS5hEjWrHXnvtpXvuuUe77babNXIjCqDfb4Q696whwHoSj0irAqwn8YAUXYCEi/CeAK//QGfCPLwHkhZZCRwhaU65BPP2nscff9yqQBcvLmLCxUEHHaQnnngiGo4jJT3oYnyoU90CXvfHdbeaCwsrEHey3AAx3mvxMQmi3ze7W1x88cWaOHFi6r8PviZc0O+n/ihQYDIBJseTeRX2bCbJCxt6XxsexLjpxRdfLL3Fef78+dZxuOKKK0pviGzTpo11WY0sgHFTI/W5d0EEvJ6vYj6hIE8pzYwrEMR4KNrYxx57TF/5yleatf+oo44qJZZuvfXWcW28Po/xkNfhi1t5r/vjuI3kPATKAqwfpfIsBNPvm10ubrrpJg0YMCAVmGuvvVbnnnuul7tbGAD6/VQeAwpJT4D1pPQsgy6J9aSgw0vjagiQcBHeI+L1H+hMmIf3QNIiK4EOkv5SLmHzzTfXmjVrrAp08eIiJlyYLbDffvvtaDg+J2mFi/GhTnULeN0f191qLiykQJLJcgPEeK/FxySIfn/x4sU64YQTtGTJktR/H3xNuKDfT/1RoMD4AkyOx7fiTKm0o2K/fv2qWZhvhrfdIlH3WSCIcZMJwNy5c3Xqqadq+fLldcdjyJAhmjBhgtq2bVt3Ga5cyLjJlUhQj4AFvJ6vYj4h4CeTptUjEMx4qNz42bNnq2fPns0s+vfvr+uuu06bbbZZPU7eXcN4yLuQ1VNhr/vjehrMNcUVYP0otdgH1e+/8847pR0/bXf9DGE+hH4/td8RCrIXYD3J3rBQJbCeVKhw09iIAAkX4T0OXv+BzoR5eA8kLbIWeF3SNuVSzIcXd999d+tCXSqgaAkXL7zwQmkLzMjxhqRtXYoJdUlFwOv+OBUBCimEQNLJcoPCeK/VR8P7ft+8cbBPnz6ZPP8+JlzQ72fyKFBoPAEmx+M5cVaFAJPkPBIeCXg/bipbm91MBw8erIULFybiN4vy5513noYOHRpEsgXjpkTh52QE6hXwer6K+YR6w851AQsEMx4yMWppTmngwIG65pprtOmmmwYcyo+bxngo+BCXG+h1f1yYKNFQawHWj6wJKwsIqt83nxG54YYbNHr06LpeOjps2DCZ/3x++QT9fuq/IxRYvwDrSfXbFfpK1pMKHf7CNp6Ei/BC7/Uf6EyYh/dA0iJrgV9KOqpcyu23365TTjnFulCXCihawsX06dPVt2/faAh+Jelol2JCXVIR8Lo/TkWAQoIXqGey3KAw3mv10fC63//www81cuRIXX755Zk8/z4mXNDvZ/IoUGhtASbHaxtxRisCTJLzeHgi4PW4qdL4jTfe0FVXXVX6sEGc3U0POeQQXXrppfra176mjTfe2JOQtV5Nxk1BhJFGuC/g9XwV8wnuP2DUMHeBoMZDZj7JfHCy8hg1apTMf1X+DcgdPOsbMh7KWtiZ8r3uj51RpCJOC7B+lEl4gur3jdBHH32kp59+WmPHjtV9990XC22//fYr7YwRwnwI/X6skHNS9gKsJ2VvHPQdWE8KOrw0rooACRfhPRZe/4HOhHl4DyQtshYYI2lEuZRBgwZpypQp1oW6VEDREi7MWyunTp0aDcFYSSNdigl1SUXA6/44FQEKCVqg3slyg8J4r9VHw+t+f9WqVerfv79mzpyZyfPvY8IF/X4mjwKFti7A5DhPSCoCTJKnwkgh2Qp4PW5qieb111/XQw89pJ///OdaunRp6YMH5thqq61kPlTQrVs3fetb3yrtnNmmTZtshXMunXFTzuDcrqgCXs9XMZ9Q1MeWdrciENR4aMyYMaWE0srjsssuK73gowgH46EiRLnURq/748JEiYbWLcD6Ud10tS4Mqt+PNtYkXqxYsUIPPPCAHnnkkdJciJkTqZwPOfroo7XPPvsEMx9Cv1/rkefnOQiwnpQDchFuwXpSEaJMG8sCJFyE9yx4/Qc6E+bhPZC0yFrg65IeKJfSpUsXPffcc9aFUkDjBPbcc08tXrw4WoFvSPpF42rEnTMS8Lo/zsiEYgMRsJksNwSM91p9EOj3A/k9KTeDfj+wgLrfHCbH3Y+RVzVkktyrcBWxsoybAos646bAAkpzXBXwer6K+QRXHyvq1UABxkMNxM/i1oyHslB1skyv+2MnRamUMwKsH2UaCvr9THnzL5x+P39z7riBAOtJPBCpCrCelConhTksQMKFw8Gps2ob/IHevXv3OotpzGUmW7ni4BltTCi4qzsCm0taE63Oyy+/rE6dOrlTQ2oSW2DZsmXaeeedK89vJ+nt2IVwoi8CTJj7EinqmUjAdrLc3IwPSLRKTr+f6Il0+2T6fbfjE2DtmBwPMKguNIlJcheiQB1aEGDcFNCjwbgpoGDSFNcFWD9yPULUD4FkAoyHknk5fTbjIafDk3blWD9KW5TynBBg/SjzMNDvZ06c3w3o9/Oz5k5VBVhP4sHIRID1pExYKdQxAT7M7lhAUqjOBn+gp1Beo4vgGW10BLi/CwImE+nQckWmTZumAQMGuFAv6pBQ4MYbb9TAgQOjV82V5FdmXMI2F/h0JswLHPxQm57GZLmxIeGi5hNCv1+TyI8T6Pf9iFMgtWRyPJBAutoMJsldjQz1Wvf3NOOmQB4Dxk2BBJJm+CDA+pEPUaKOCCQTYDyUzMvZsxkPORuaLCrG+lEWqpTZUAHWj3Ljp9/PjTrbG9HvZ+tL6a0KsJ7EA5KpAOtJmfJSuAMCfJjdgSCkXIV3JG2WcpmNKu5fkto26ubcFwGHBIZJGleuT48ePTRr1iyHqkdV4gr07NlTs2fPjp4+XNL4uNdznlcCTJh7FS4qW0sgrclycx8SLmppi36/JpEfJ9Dv+xGnAGrJ5HgAQfShCUyS+xClQtbx/7H3LuB2jmf+/3dIq6G0aM1QfwlG01TbVA1mEkoPTjVxqkMIqpjGuQ1T45SoxOnS0TQmJQj/IkGKiUSVxLkidcpoqqgqIzojRcuIxqFFfnneZG97r6y91vO+633f5/RZ17UvkfUc7vtzPzvPvb73vvdL3hRJ2MmbIgkkboRAgPpRCFHCRgjkI0A+lI+Xt6PJh7wNTRWGUT+qgiprOiNA/ahW9Nz7teKubjPu/erYsnJLAtSTOCC1EKCeVAtmNnFEgIYLR+Ar3PZWSbtUuH6dSxtfvlbnhuwFAU8JfF7Soz1te+2117TWWmt5ai5mNSOwePFifeQjH2l8awtJv4RYlAQQzKMMa5pOlSmWG4I0XLQ9R9z7bRH5P4B73/8YRWIh4ngkgQzFDUTyUCKVlJ3kTRGEm7wpgiDiQkgEfiZp15AMbmEr9aNIAokbHRMgH+oYofsFyIfcx6BmC6gf1Qyc7aojQP2oOrZ9rMy9Xzvy8jfk3i+fKStaEaCeZIWJQWURoJ5UFknW8Y0ADRe+RaRze06WdG7PZY477jjtvffena9c4Qr/+Z//qf/4j/9o3OEUSedVuC1LQyAkAo9L+nSXwZdffrkOO+ywkOxP3tYrrrhChx9+eE8OT0jaPHkw8QJAMI83tkl5VrZYbuDRcGF1hLj3rTD5O4h739/YRGQZ4nhEwQzJFUTykKKVjK3kTYGHmrwp8ABifmgEqB+FFjHshYAdAfIhO07ejiIf8jY0VRlG/agqsqxbKwHqR7Xi7rkZ974z9OVszL1fDkdWyUWAelIuXAwuiwD1pLJIso5PBGi48Cka5dhifuX9w5I+2XO5Aw88UBMmTNB6661Xzi4lrfLSSy9p9OjRuuaaaxpX/K2krSQtLmkrloFA6ATGSRrT5cSOO+6oOXPmhO5TUvbvtNNOuv3223v6PF7S2KQgpOUsgnla8Y7S2yrEcgOKhgur48K9b4XJ30Hc+/7GJhLLEMcjCWSobiCShxq5aO0mbwo8tORNgQcQ80MjQP0otIhhLwTsCJAP2XHydhT5kLehqcow6kdVkWXd2ghQP6oNdbONuPed4u98c+79zhmyQi4C1JNy4WJw2QSoJ5VNlPVcE6DhwnUEqtl/W0n3NS696qqr6tvf/nb2tdFGG1Wzs+Wqzz//vCZOnJh9vfvuu81mbSdpruVyDINACgQ+I+mxno4+8cQTGjx4cAq+B+/jk08+qU9/uvsBJV3+fFbSr4N3Dgf6IoBgztkImkBVYrmBQsOF1dHg3rfC5Ocg7n0/4xKRVYjjEQUzZFcQyUOOXnS2kzcFHFLypoCDh+khE6B+FHL0sB0CzQmQDwV8MsiHAg5ecdOpHxVnx0wPCFA/ch4E7n3nIShuAPd+cXbMLESAelIhbEwqmwD1pLKJsp5LAjRcuKRf7d4jJV0mqX+zbXbffXftueee2dfaa69drSUrVn/11Vd10003ZV+zZs3qa883Jf2LpGm1GMUmEAiLwD2Stu8y+bvf/a7OP//8sDxI1NqTTjpJ3//+93t6f6+kHRLFkYrbCOapRDpCP6sUyw0uGi6sDw33vjUqvwZy7/sVj8isQRyPLKChu4NIHnoEo7KfvCnQcJI3BRo4zI6BAPWjGKKIDxDoTYB8KNATQT4UaOA6M5v6UWf8mO2QAPUjh/C5972B34kh3Pud0GNuTgLUk3ICY3i1BKgnVcuX1esjQMNFfaxd7PQpSRe3+6HeL37xi9p66627vwYMGFCKrQsXLtRDDz3U/fXzn/+83bpGDDxK0m/aDeR9CCRK4DBJl3f5bpqlXnzxRX3gAx9IFEcYbv/1r3/V3/7t38o0nfV4HS7pijA8wMqCBBDMC4JjmlsCVYvlxjsaLqxjzL1vjcqfgdz7/sQiQksQxyMMagwuIZLHEMUofCBvCjCM5E0BBg2TYyNA/Si2iOJP6gTIhwI8AeRDAQatHJOpH5XDkVVqJkD9qGbgrbfj3vcqHHbGcO/bcWJUKQSoJ5WCkUXKJkA9qWyirOeCAA0XLqjXv+doScdLGmiz9Uc+8hENHDhQpvHCfG244YZaffXVs6811lgj+695vfHGG9nXkiVLsv/+z//8j0yThfl67rnn9Nprr9lsZ8Y8J+lCSRNsJzAOAgkTeEnSx7v8/+EPf6hvf/vbCePw3/WJEyfqO9/5Tk9DX5a0nv+WY2GHBBDMOwTI9PoJ1CGWG69ouMgVW+79XLjcD+bedx+DSC1AHI80sLG4hUgeSySD94O8KbAQkjcFFjDMjZkA9aOYo4tvqREgHwos4uRDgQWsPHOpH5XHkpVqIkD9qCbQ+bbh3s/Hy/lo7n3nIUjFAOpJqUQ6UD+pJwUaOMzuJkDDRVqH4UhJx0ra3BO3H5c0SdJkT+zBDAiEQGCcpDFdhm6yySZ65plnQrA7WRs33XRTPfvssz39Hy9pbLJA0nEcwTydWEfhaV1iuYFFw0WuI8O9nwuX+8Hc++5jEKEFiOMRBjVGlxDJY4xqcD6RNwUWMvKmwAKGuSkQoH6UQpTxMXYC5EOBRZh8KLCAlWcu9aPyWLJSDQSoH9UAudgW3PvFuDmbxb3vDH1KG1NPSinaAftKPSng4GG6aLhI8xB8QdIekvaU9LmaESyQNHPF13/VvDfbQSAGAn8n6QXz86pdzkyaNEnHHHNMDL5F58OPfvQjHXus6XPrfhkRdQNJf4jOWRxqJIBgzpkIhkCdYrmBQsNFrqPBvZ8Ll9vB3Ptu+Ue6O+J4pIGN1S1E8lgjG4xf5E3BhEoibwooWJiaIgHqRylGHZ9jIUA+FFAkyYcCClb5plI/Kp8pK1ZEgPpRRWDLWZZ7vxyOtazCvV8L5tQ3oZ6U+gkIzH/qSYEFDHO7CdBwwWEYKGkrSVuv+PoHSauXhOUNSY9IeljSQ5IelLSwpLVZBgIpE5gg6TtdADbaaCM999xzzX6ANWVGzn1funSpBg4cqOeff76nLT+UNNq5cRhQBwEE8zoos0fHBOoWy43BNFzkDhv3fm5k9U/g3q+feQI7Io4nEOQYXUQkjzGqQflE3hRAuMibAggSJkLgfQLUjzgNEAiPAPlQADEjHwogSNWaSP2oWr6sXhIB6kclgax2Ge79avmWsjr3fikYWaQ1AepJnJAgCVBPCjJsyRtNw0XyR6ApgL+VNECSEdOnN4z4SY+GDNNQsV/D+/tLem5FY8WL4IUABCohsKEk81P83f+Gjx8/Xqeffnolm7FoMQJnnXWWxowZ03OyEVA3kvQ/xVZkVmAEEMwDC1iK5roQyw1nGi5ynzbu/dzI6p/AvV8/88h3RByPPMCxu4dIHnuEvfaPvMnr8Cw3jrwpgCBhIgRaE6B+xAmBgN8EyIf8jg/5UADxqcFE6kc1QGaLzghQP+qMX42zufdrhF10K3SQouSYZ0mAepIlKIb5SYB6kp9xwaq+CdBwweloR6DXB/6eP+C9YmK799utz/sQgEAxAudIOqVrar9+/fT0009nT1Tg5Z6AeeLIZpttpnfeeaenMef1jJl7K7GgYgII5hUDZvnOCLgSy43VNFwUih33fiFs9Uzi3q+Hc0K7II4nFOyYXUUkjzm63vtG3uRxiMibPA4OpkGgGIF29aF27xfblVkQgEA7AuRD7Qg5fJ98yCF8f7amfuRPLLCkCQHqR8EdC+59j0PGve9xcOIwjXpSHHFM3gvqSckfgaAA0HARVLicGNtOEG/3vhOj2RQCCRD4sKRnJX28y9eRI0dq6tSpCbjuv4sHHXSQpk2b1tPQlyVtIunP/luPhSURQDAvCSTLlE/ApVhuvKHholBMufcLYatnEvd+PZwT2QVxPJFAp+ImInkqkfbOT/Im70LyvkHkTR4HB9MgUIxAu/pQu/eL7cosCECgHQHyoXaEHL5PPuQQvj9bUz/yJxZY0kCA+lGQR4J73+Owce97HJzwTaOeFH4M8aAHAepJHIdQCNBwEUqk3NnZThBv9747y9kZAvETOHpZw8WPerr5k5/8RPvuu2/8nnvs4fXXX6/99tuv0cJjJF3ksdmYVj4BBPPymbJiCQRci+XGBRouCgeSe78wuuomcu9XxzbBlRHHEwx6Ci4jkqcQZS99JG/yMCzkTR4GBZMg0DmBdvWhdu93bgErQAACfREgH/LwbJAPeRgUNyZRP3LDnV3bEKB+FPQR4d73MHzc+x4GJR6TqCfFE0s86UGAehLHIQQCNFyEECW3NrYTxNu979Z6dodA/ATukbR9l5sbbbSRHnvsMa211lrxe+6hh4sXL9ZnP/tZPf/88z2tu1fSDh6ai0nVEkAwr5Yvqxcg4INYbsym4aJA8N6fwr3fEb5yJ3Pvl8sz8dUQxxM/ALG7j0gee4S99Y+8yaPQkDd5FAxMgUC5BNrVh9q9X641rAYBCDQSIB/y6EyQD3kUDPemUD9yHwMsaCBA/SiKI8G971EYufc9CkZ8plBPii+meNSDAPUkjoPvBGi48D1C7u1rJ4i3e9+9B1gAgbgJ/KOkX/R08Rvf+IZ+/OMfx+21p94deuihuvLKKxut+ydJD3hqMmZVRwDBvDq2rFyAgC9iuTGdhosCAXx/Cvd+R/jKncy9Xy7PhFdDHE84+Cm5jkieUrS98ZW8yZtQSORNHgUDUyBQLoF29RUQdM4AACAASURBVKF275drDatBAAKNBMiHPDoT5EMeBcO9KdSP3McAC3oQoH4UzXHg3vcolNz7HgUjLlOoJ8UVT7zpgwD1JI6GzwRouPA5On7Y1k4Qb/e+H15gBQTiJjBO0pieLl5yySX61re+FbfXnnl36aWXatSoUY1WjZc01jNTMaceAgjm9XBmFwsCPonlxlwaLiyC1noI937HCDtfgHu/c4askBFwIo4/9dRT2n///bVgwYJeYRg8eLDMY84333zzjsLz6quv6vDDD9eMGTN6rWNy5QkTJqh///4drV/H5Pvvv1/bbrtt91bjxo3TmDG9PnLVYUZ0eyCSRxfSEBwib/IgSuRNHgQBEyBQHYF29aF271dnGStDAAJdBMiHPDgL5EMeBMEvE6gf+RWPpK2hfhRd+Ln3PQgp974HQYjTBOpJnsaVelI1gaGeVA1XVu2cQAgNF42CbOdes0InBBrPDPHphGb5c0P4ni7fa1Y0BOZKGtYTxYMPPqitt94aOjUQeOihh7TNNts07nS/pPd/SqsGO9jCKwII5l6FI11jfBPLTSRouCjlPHLvl4Kx2CLc+8W4MWslAk7EcWNFXw0X5r0pU6ZkzRKdvMz3yJ577qlFixb1WsaXhouXX35Z11xzjQ455BCtvfbaTV1FIO/kBLSei0heHVtW7pMAeZPDw0He5BB+OltTn/Ar1tSP/IpHozXUj/yOT5XWkQ9VSbfN2uRDDuH7uzX1I39jk5Rl1I+iDTf3vsPQcu87hB/31tSTHMWXepIj8Cu2pZ7klj+7NycQgriGYO7X6UUw9yseCOZ+x6NO6z4v6b/Mz7F2bWp+M+28efO01lpr1WlHcnstXrxYQ4cO1eOPP97Td3N3fUHSL5MDgsNdBBDMOQvOCfgolhsoNFyUcjS490vBmH8R7v38zJjRlIAzcdxY06rhwjzqfNKkSVpjjTUKhW7p0qXZUyxOPPHElea7brh4++23deONN8o8rWLgwIGaNm2a1l133aZ+0nBRKPzWkxDJrVExsBwC5E3lcMy9CnlTbmRMKEaA+lExblXNon5UFdly1g2hJlyOp6zSSIB8yNGZIB9yBN7/bakf+R+j6C2kfhR1iLn3HYWXe98R+Pi3pZ7kIMbUkxxA72NL6kn+xAJLlhMIQVxDMPfotJofnuj5avIDcx5Zm6QpIXxPJxmYmpz+lqRLeu61++67a+bMmTVtn+Y2e+yxh2bNmtXo/ChJl6ZJBK9XEEAw5yg4JeCrWJ59APmbldIV8pdip4V7vxi3jmZx73eEj8nLCTgVx40BrRouBg8erOuvv16mebvI69VXX82ekDFjxoyVprtsuHjrrbd08skna+LEiZldO++8Mw0XRQJc4hxE8hJhspQNAfImG0oljyFvKhkoy/VFgPqRR2eD+pFHwWhuCvqL9yGq1EDyoUrxNl+cfMgB9DC2pH4URpyitZL6UbSh7ekY976DMHPvO4Ae/5bUk/r3rz3K1JNqR952Q+pJbRExoEYCIYhrCOY1Hoh2WyGYtyPk/P0QvqedQ4rcgP+QdGxPH4888khdfPHFkbvtxr2jjjpKkydPbtx8kqTj3FjErh4RQDD3KBipmeKzWG5iQcNFqSeSe79UnK0X496vEXa8WzkXxw3aVg0X5v0pU6ZkTRNFXuaR6XvuuacWLVq00nSXDRdvvvmmRo8erUsuWd6fTsNFkeiWPweRvHymrNiSAHlTjQeEvKlG2GxF/cijM0D9yKNgNDeF+pH3IarcQPKhyhG/vwH5UI2ww9uK+lF4MYvGYupH0YTSxhHufRtKJY3h3i8JJMv0JEA9acIE9XfQcEE9yc9vROpJfsYlRatCENf4wOnwZDb+QFw7wbzxfYemJ7E1P7CYRJiLOHmb+RminhNPPfVUnX322UXWYk4fBE477TSdc845je/OlrQL0CAgifyFY+CEgO9iuYFC/lL60eDeLx3pygty79cAOf4tvBDHDebGhgvzVLzXX39dd999dxaFQw89VJMmTdIaa6yRKypGD5gwYYJOPPHEbN7222+vF154QU8//XT2/zRc5MKZzGBE8mRC7Yuj5E01RIK8qQbIbNGTAPqLw/NA/cghfIut0V8sIKU5hHyohriTD9UAOewtyF/Cjl+w1lM/CjZ0nRjOvd8JPcu53PuWoBiWhwD1pFGjsnoTDRd5jk38Y6knxR/jEDyk4SKEKDm0EcHcIXyLrRHMLSClOeRjku6V9Ome7o8fP16nn356mkRK9vqss87SmDFjGld9wvxc2bInjPyx5O1YLkwCCOZhxi1oq0MQyw1g8pfSjxn3fulIey/IvV8x4DSW90YcN7gbGy5MI8QnPvEJjR07NovGkCFDNH36dA0aNChXdF599dXsyRgzZszQmmuuqXHjxunHP/6xFixYkK1Dw0UunEkNRiRPKtyunSVvqjgC5E0VA2b5ZgTQXxyeC+pHDuFbbI3+YgEpzSHkQxXHnXyoYsBxLE/+Ekccg/KC+lFQ4SrTWO79Mmk2WYt7v2LAaS5PPYl6Upon39Jr6kmWoBhWGQEaLipDG8fCCOZ+xxHB3O/4OLbuM5LulLReTztouug8Kn18aH5J0lck/brzHVghEgII5pEEMhQ3QhHLDU/yl0pOFfd+JVgl7v2KwKa1rFfiuEHfrOFi5MiR2n///bVo0aIsOlOnTpX5uzyvhx56SHvuuWe2xi677JI1ex9zzDE0XOSBmPBYRPKEg1+/6+RNFTEnb6oILMu2I4D+0o5Qhe9TP6oQbglLo7+UADHeJciHKoot+VBFYONblvwlvph67RH1I6/DU4dx3PsVUeberwhs2stST+IXeKX9HWDpPfUkS1AMq4QADReVYI1nUQRzv2OJYO53fDywbjtJsyX172nLqaeeqrPPPtsD88IzoY/HQb4paedlDRf3hecRFldIAMG8Qrgs3ZtASGK5sZz8pbITzL1fMlru/ZKBprmcd+K4CUOzhoszzjhDxx9/vG644YYsUnmfRrF06dLsM0bXU+BMo/e+++6bNXHwhIs0D38RrxHJi1BjTkEC5E0FwfU1jbypZKAsl4cA+kseWiWPpX5UMtCSl0N/KRlofMuRD5UcU/KhkoHGvRz5S9zx9co76kdehcOlMdz7JdPn3i8ZKMsZAtSTqCfxnZCDAPWkHLAYWioBGi5KxRnfYgjmfscUwdzv+Hhi3Y6SbpH0gZ72HHnkkbr44os9MTEMM4466ihNnjy50di/StpN0u1heIGVNRJAMK8RdspbhSaWm1iRv1R6Yrn3S8LLvV8SyLSX8VIcNyFp1nAxYcKELNc94YQTsqgNGTJE06dP16BBg6yi+Mc//lEHH3ywbrvtNq255pq69dZb9bGPfaxww8U777yjBx98ULfccovmzp2rX/7yl3r99deztT//+c9r++231+67764ttthC/fr169NG0/gxduzYtj40Npjcf//92nbbbbvnjRs3rruZ5KWXXtJNN92km2++WfPmzdMrr7yiddZZR0OHDtXw4cOzp3yst16vBw223d8MeO+99/TEE09oxowZMvs//PDD2dpdPht7dtttN22zzTYtfe7arKcPXfH85Cc/qV/96leaOHGiZs6cma1vWH7ta1/TfvvtpwEDBjS7p63sL2sQInlZJFnHggB5kwUkmyHkTTaUGFMhAfSXCuG2W5r6UTtCbt9Hf3HLP5DdyYdKChT5UEkg01mG/CWdWDv1lPqRU/w+bs69X1JUuPdLAskyPQlQT6KelOs7gnrSclzUk3IdGwaXRICGi5JAxroMgrnfkUUw9zs+HllnPjzPbHzShfkBpauvvlprrbWWR6b6Z8rixYuzHx6bNWtWo3HmyRZ70GzhX8w8sQjB3JNAxGxGiGK5iQf5S+Wnknu/A8Tc+x3AY2oQ4rgxsq+GC/PD/qZhYNGiRZkvU6dO1ciRI60ia364f9ddd82aInbZZZfsc8af/vSn3A0XRiS+6667ZJ7KZxoO2r222267rKHiy1/+slZZZZWVhpfZcPGv//qvWVOKeVS8aVTo62WaL04//XSZJvf+/Xs9bLDPOaahxDwd5Kc//Wk7l7XVVlvpvPPO05e+9KWWzRHNGi4effRRHXPMMU3tP/TQQzVp0iStscYabW2oegAiedWEWb8HAfKmDo4DeVMH8JhaJgH0lzJp5lyL+lFOYDUPR3+pGXi425EPdRA78qEO4KU9lfwl7fjX4j31o1owh7gJ934HUePe7wAeU1sR8LbZwhhNPWnl0Nn8Ai/qSfV901NPqo81Oy0nQMMFJ6ElAQRzvw8Igrnf8fHMOvOYyBsk9fpVq5tvvrmuuOIKbb311p6Z64c5Dz30kA477DA9/vjjjQa9JGkfSff5YSlWeEgAwdzDoMRkUqhiefYB5G9W+ggSwmeS0I4P936BiHHvF4DGlGYEvBbHWwnkf/nLX3TEEUfohhvMxwapUTTuK9xLly7V2Wef3f0EiAsuuECjR4/Wb3/721wNF0uWLNE555yTfeV5mSdAmAaHb3/721pttdV6TS2r4cI0T7z77ru67LLLrE0788wz9W//9m8r2dRzAdNgct111+m4445r2cTRuKnx2TRoGM59PeGjseHiX/7lX/T9739fCxcubOrDjTfeqL333tvav6oHIpJXTZj1exAgbypwHMibCkBjSlUE0F+qImuxLvUjC0gOh6C/OIQf3tbkQwViRj5UABpTugiQv3AWKiVA/ahSvDEszr1fIIrc+wWgMcWGAPUk6knZOaGeZPPt0vcY6kmd8WN2PgIh/HATHzjzxbTU0QjmpeIsfTEE89KRxr7gZyRNl/TpRkcvueQSfetb34rd/1z+XXrppdkPmTV5PSFp/2UNF7/OtSCDUyNA/pJaxGv0N2Sx3GAif6ntsHDv50DNvZ8DFkNbEfBeHDfG9/UbiczTGCZMmKATTjgh83GbbbbRtddeq4033rhl1P/4xz9mT4S77bbbtP766+umm27KGrpb7dO44DvvvCPTqHHyySf3emvnnXfOnrKx7bbbZk/mM79F7Oc//7kuv/xy3Xdf795n89SHE088sVcDwp///Ge9/fbbeuutt7IGBXOHmtdXvvKV7GkVa6+9dvb/pmnBrN91R/VsVmi09bOf/awOP/xw7bTTTlpvvfX05ptvZk/jMJ+pZs+e3T3cNEWY5hUzrtnLNKoYvqaZwzwZpOvV6LNZ/9e//nU2dsaMGb3GNvO5a52+fBgyZIjMb1facccd9de//jWz3TxVxPAx/vj0QiT3KRrR20LelCPE5E05YDG0DgLoL3VQ7mMP6kcO4Vtsjf5iAYkhPQmQD+U4D+RDOWAxtKkk0PMvjT7ACwJlEaB+VBbJ6Nfh3s8RYu79HLAYmocA9STqSd3nhXpSnm+d5mOpJ3XOkBXsCNBwYccp2VEI5n6HHsHc7/h4at3HJE2VtHOjfd/4xjd04YUXZj9olPLL/BDX8ccfryuvvLIZBvMTVAdJ+mPKjPDdigAFfytMDMpLIHSx3PhL/pI36h2N595vg497v6PzxeTeBIIQx43JrRoh5s+fr+HDh2vRokWZdzZPPTA/2L/rrrtmjQB77bVX1gxhGhnyNFyYpzyYBvCuxoN11llH//7v/64DDzyw6RMiTBPF1KlTsyc8dM0xgvTVV1+tPfbYY6WzaZoWzFjTFGFepqlh2rRpWnfddZue476aFUxDyKmnniqzV+PL2GGeaHHxxRd3v2U+V5x//vlNffjVr36lESNG6Mknn8zGDxgwIHsCxde//nWtssoqK61vfgDjkUceyZ6G8eCDD3bPMX4MGzZspfHNfDBNNCaXGDx4cDDfv4jkwYQqBkPJm8ibYjjHKfqA/uIw6tSPHMK32Br9xQISQxoJkA+RD/FdUQ8B8pd6OCe3C/Wj5ELeqcPc+9z7nZ4h5hcnQD2JehL1pOLfP33OpJ5UAVSWXIkADRccipYEEMz9PiAI5n7Hx3Pr/mNZ08CxjTZutNFG2Q827bvvvp6bX415119/ffbbXp9//vlmG0ySdFw1O7NqhAQQzCMMqmuXYhDLDUPyFycniXu/CXbufSdnMdZNgxHHTQBaNUK89tprOuKII7InM5hXq4YB875pAjj77LOzpyOYl3lKhWlsMP/W2zZcmOaOQw45RHfccUe2hmlmME+fOOCAA5rdGd1nqNkTInbffXdddtllKz2poYyGi6OPPjprnlhjjTX6PMf//d//ndnd1RCxww47ZI0dG2ywQa85pmHkpJNOyhrezcs8GeSqq67KnrzR5J7sNdc0aJg9FixYkP39oYceqkmTJq1kV7OGC5sGGh+/SRHJfYxK1DaRN5E3RX3AI3QO/cVhUKkfOYRvsTX6iwUkhvRFgHyIfIjvjmoJkL9UyzfJ1akfJRn2spzm3ufeL+sssY4dAepJ1JOyk0I9ye4bJu8o6kl5iTE+LwEaLvISS2w8grnfAUcw9zs+AVj3LUmTzc++Nto6cuRInXXWWRo4cGAAbnRu4nPPPafTTz89+2GoJi8jfB4p6dLOd2KFhAggmCcU7DpcjUUsN6zIX+o4MU334N5fgYV739kZjHXjoMRxE4R2jRATJkzQCSeckMXLPBHh2muv1cYbb9w0fj2bJUzTwE033aStt946G9tun64FZ82a1eupFKNGjZKxoX///m3PzJIlS7IGD9Nk0fWaOXOmTONFz1enDRebbbaZpk+fri222KKlTX/5y19knoJh7DevIUOGZPMGDRrUa97jjz+eNbl3Pd3ixBNPzBpXVltttbY+m0YTs76ZY16G+80336wtt9yy19zGhouhQ4fqmmuuyZ6kEeILkTzEqAVtM3kTeVPQBzgx49FfHAac+pFD+BZbo79YQGJIKwLkQ+RDfIdUR4D8pTq2Sa5M/SjJsJftNPc+937ZZ4r1mhOgnrTil29RT5KoJ1X3zwT1pOrYsnKTH7L1EAofOB0GBcHcIXyLrRHMLSAxpB2Bz0syT24Y1jiwX79+OuOMM3Taaae1/S2r7Tbx9f2u38h75pln6p133mlm5v0rngTyS199wC5vCZC/eBua8AyLSSw39MlfnJ5B7v2zzxb3vtMzGNvmwYnjJgDtGiHmz5+v4cOHyzRTmFerpyLceeed2muvvfT6669rn3320ZQpU/SRj3wkm9duHzPm3XffzZ6Oce6552ZzzNMtZsyYkT3pwfZ1++23a6edduoefsopp2j8+PFaddVVu/+u04aLgw8+WD/60Y8y+9q9ejasmLFz587VsGG9P25dcsklOvJI09O9/DVnzhztuOOO7Zbuft80U+y6664Zd/MyTwQxjSo9X40NF+bJJRMnTtTqq69uvY9vAxHJfYtI9PaQN5E3RX/II3EQ/cVhIKkfOYRvsTX6iwUkhrQjQD5EPtTujPB+MQLkL8W4MasJAepHHIsSCXDvc++XeJxYqgkB6knUk1Y6FtSTqvu3gnpSdWxTX5knXKR+Atr4j2Du9wFBMPc7PoFZN27ZzzuNaWbzRhttpJNOOknHHHNMYC61Ntf8wNT555+v559/vq+B4yWNjcppnKmTAIJ5nbQj3is2sdyEivzFiwPLvb9yGLj3vTiaQRkRpDhuCLdrhHjttddkfjj/hhtuyAJy/PHHZ3lz49MXTLOEaWAyzQ3m9YMf/CB72kTXq90+Ztyrr74q08xwyy23ZNN22GGH7KlzG2ywgfVhWLhwoQ488EDNmzcvm7Pbbrvp6quv1tprr929RqcNF82aOPoy0Nh/0EEHdb/d2HDR+FuLPvvZz+ryyy/XJptsYu3zs88+q8MPP1yPPfZYNsdwP++88/TBD36we43GhgvTTG++mtzD1vv6MBCR3IcoJGcDeRN5U3KHPjCH0V8cBoz6kUP4Flujv1hAYogtAfIh8iHbs8I4OwLkL3acGNWGAPUjjkhFBLj3ufcrOlpJL0s9iXpS028A6knV/rtAPalavqmuTsNFqpG39BvB3BKUo2EI5o7Ax7vtP0o6T9L2zVw0PwBkftjq6KOP1gc+8IEgKfz1r3/VRRddpAsvvFDmh5T6eN0r6WRJDwTpJEb7QgDB3JdIBGxHjGK5CQf5izeHknt/eSi49705kkEZEqw4bijbNEL0/K06Q4cO1TXXXKMBAwb0CpJ5AsYhPR7/fPPNN2vLLbfsHmOzT2OzRJ4nSXRt1Ngg0szeThsuxo0blz2Jw+bVTiBvtNdmzXZjmnFrbLhobIhpt6bP7yOS+xydaG0jbyJvivZwR+AY+ovDIFI/cgjfYmv0FwtIDMlDgHyIfCjPeWFsawLkL5yQjglQP+oYIQu0JsC9z73P90h5BKgnSdkT1aknrXyoqCeV943W10rUk6pnnNoONFykFvGc/iKY5wRW83AE85qBp7Pd0ctc/Z6kjzdz2fymWPMbb7/5zW9q8ODBQVB58sknZZKoKVOmZL9Ft4/Xyyv8vigIpzDSdwII5r5HyHP7YhXLDXbyF+8OH/e+dyHBIM8JBC2OG7Y2jRDz58/X8OHDMxHcvGbOnKndd9+9V2jubPH4Z9t9bGxpdx4amymGDBmi6dOna9CgQd1TfWq4+NOf/qSRI0dq9uzZ7Vyzfn/nnXfOngyy7rrrds9pbLiYOnVqtm8sL0TyWCIZnB/kTcGFDIMTIID+4jDI1I8cwrfYGv3FAhJDihAgHypCjTkQ6E2A/IUT0REB6kcd4WNyPgLc+/l4MRoCjQSoJ60gQj2p+TdHu4YL6knl/KNCPakcjqyynAANF5yElgQQzP0+IAjmfscncOs+LOk0Sf/W6q7YcccdNWLECO2zzz5aa621vHJ58eLFuuGGG3Tdddfp9ttvb2WbETbNkz3OkfRnr5zAmJAJIJiHHD3HtscslmcfQP5mpY8gIXwmcXwqKt+ee79yxGwQCYHgxXETB5smh8anMIwePVrnnXeePvjBD2ahfLfh8c+TJ0/WqFGjeoXZZh+bMe3ODg0XUooNF+ZcIJK3++7g/YoIkDdVBJZlIVCQAPpLQXBlTKN+VAbF6tZAf6mOLSuLfIhDAIHOCJC/dMYv6dnUj5IOvyvnufddkWff0AlQT6Ke1PYM03DRFlFpA6gnlYYy+YVC+OEmPnA6PKYI5g7hW2yNYG4BiSGdEthQ0omSvt2uSc/8xtvddttNO+20kwYOHNjpvoXmP/fcc5ozZ45uueUWzZo1q90a5n6ZKOkCSf/TbjDvQyAnAfKXnMAYvpxA7GK58ZH8xevTzr3vdXgwzjGBKMRxw9C2yWHChAk64YQTMuxDhw7VNddcowEDBmT/3/Pxz5tttlnW6Py5z32uV4hs9rEZ0y7uoTdcNGuWaOezzfuxP+GiiwEiuc1pYExFBMibKgLLshDISQD9JSewModTPyqTZvlrob+Uz5QVVyJAPsShgEAxAuQvxbglP4v6UfJHwDUA7n3XEWD/kAhQT6KeZHVe8zZcUE+ywtrnIOpJnfFj9nICNFxwEloSQDD3+4AgmPsdn8is+ztJ5pGRR0r6eDvfNt98c2233XbZD2ZttdVW+tSnPtVuSqH3f/Ob3+jhhx/WvHnzdN999+nxxx+3WedlSZMlXbTMnz/YTGAMBAoQQDAvAC31KSmI5dkHEJ5wEcJR594PIUrYWCeBaMRxA822yWH+/PkaPnx41lxhXjNnzpRpsjYv8wQ502htXgcffLB+9KMfac011+wVE5t9Fi5cqAMPPDDL51ut1SrYr776amaDabo2rx122EFGpN5ggw26pzU2ZbQTpRubFcaNG6cxY8ZYnbl2AnmjvY3NLFabWAxKpeHCoEAktzgQDKmSAHlTlXRZGwLtCaC/tGdU2QjqR5WhLWVh9JdSMLKIHQHyITtOjIJAFwHyF85CbgLUj3IjY0J1BLj3q2PLynEQoJ5EPYl6ksffy9STPA5OIKbRcBFIoFyZiWDuirzdvgjmdpwYVTqBwyQdIml725U//OEP6zOf+UzWeLHppptmvxnX/ADUeuutp3XWWSf74az+/furX79+2ZLvvPOOzA9Fvf7663rllVf00ksv6YUXXpD5gaxnnnlGptHi17/+tf785z/bmmDG3SvpKklX5JnEWAgUJIBgXhBcqtNSEctNfMlfgjvl3PvBhQyDSyYQlThu2Ng0Qphxr732mo444ojs6RXmNXr0aJ133nladdVVM7H43HPPzf5+8uTJGjVq1ErYbfZp3KNZs0S7eDY2beyzzz6aMmWKPvKRj3RP9anh4q233tKJJ56oiy4y/d/KPgvdeuutGjZsWDtXc72fUsOFAYNInut4MLg6AuRN1bFlZQj0RQD9xeHZoH7kEL7F1ugvFpAYUgUB8qEqqLJmbATIX2KLaMX+UD+qGDDLd0KAe78TesyNkQD1JOpJKvMXeFFPquafCepJ1XBNZVUaLlKJdEE/EcwLgqtpGoJ5TaDZpi8Cn5G0n6SvS/q0p5iekHTjMvt+IunXntqIWXESQDCPM66VeJWSWG4Akr9UcozqWJR7vw7K7OEbgejEcQPYphGiKxATJkzQCSeckP1vVzOE+fPIkSN1zz33aPDgwbr++utlnnDX+LLZ59133+3VvGGaD2bMmKGvfOUr1mdh1qxZ2mOPPbrHn3LKKRo/fnzWGNL18qnhwtjUk6v5/wsuuCBraGlyR1pzaByYWsOF8R+RvPBxYWL5BMibymfKihDoiwD6i8OzQf3IIXyLrdFfLCAxpEoC5ENV0mXt0AmQv4QewRrtp36kEH6mrcYT4e1W3PvehgbDaiRAPYl6Unbcymy4oJ5U3Xcw9aTq2Ma+cgjJKR84HZ5CBHOH8C22RjC3gMSQugh8XtLXJO2U58kXFRlnnmQxR9LPJP2yoj1YFgLtCJC/tCPE+xmB1MRy4zP5SxSHn3s/ijDiRBsCUYrjxmebRoguNvPnz9fw4cO1aNGi7K/mzJmjVVZZRXvttVf2NLpDDz1UkyZN0hprrLESTtt9GhsmzNMyHm0ZcQAAIABJREFUTEOCeQJeu9fixYt13HHH6aqrzIPslr9mzpyp3XffvddU3xouHnroIe25557dXM3TLaZOnaqBAwe2c7k7DkcddZQ22WQTbbjhhtpll12099576wMf+ED3/BQbLlrlVpLMb9z7/60AMwgC5RIgbyqXJ6tBoJEA+ovDM0H9yCF8i63RXywgMaQuAuRDdZFmn1AIkL+EEinHdlI/ygIQws+0OT4p3m3Pve9dSDCoBgLUkyRRT1p+0spuuKCeVN13ME0X1bGNeeUQklM+cDo8gQjmDuFbbI1gbgGJIS4IfFjSdst+HmuopK0kfUHSxysy5GVJ/yXp4WXNHvMk3SfpzxXtxbIQyEOA/CUPrUTHpiiWZ+r436z0ESSEzySJnlIrt7n3rTAxKDAC0YrjJg62jRBm7GuvvaYjjjhCN6x4DLR5eoR5nXvuudl/p0yZosMPP7xpeG33Mc0chxxyiO64445sHfOUi8mTJ+uAAw5o+cSHpUuX6tprr9WRRx6ZNX+Y11e/+tWs+WL99dfvZZNvDRdLlizRscceqx//+Mfddh599NE6//zzmzav9HTmxRdflGlKMY0lXa8bb7wxa7jo+Uq14cIwQCQP7F/ctMwlb0or3nhbDwH0l3o4N92F+pFD+BZbo79YQGKICwLkQy6os6dvBMhffIuIh/ZQP+oOCvUjD89nDpO493PAYmiwBKgnrQgd9aTlIMpuuKCeVO2/DdSTquUb4+ohJKd84HR48hDMHcK32BrB3AISQ3whsKGkwZI2k7SxpP9P0t+taMRYW5L5sP0hSf1WGPyOpLdWNE+8Ksk0VvxB0u8l/bekpyU9Kel/fHEQOyDQQID8hSPRkkCqYrmBQv6SxDcH934SYY7WyajFcRM120aIrgibp02ccMIJ2f92NTKYJonBgwfr+uuv1+abb970MOTZ57rrrtO3vvWt7saJddZZR//+7/+uAw88UKutttpK67/99tvZEyFGjx7dPcc0alx66aUaMWLESuMbGy6M7WbPz33uc01tb2xWKFsgN5uaPUaOHKmFCxd222CaLr73ve/p4x9v3q/+hz/8QSeddJKuvvrq7jn77ruvLrnkEq29tvlY9f4r5YYLQwGRPNp/o2N0jLwpxqjiU50E0F/qpN2wF/Ujh/AttkZ/sYDEEF8IkA/5EgnsqIsA+UtdpAPdh/pRr8CF8DNtgZ40Z2Zz7ztDz8YVEKCe1ACVelL5DRfUkyr4zm1YknpS9Yxj2iGE5JQPnA5PHIK5Q/gWWyOYW0BiCAQgAAE3BMhf3HAPYteUxXITIPKXII4pRkIgVQLRi+MmsHkaIcz4xsdAdx2OQw89VJMmTerziQx59nnnnXd0wQUX6OSTT+519nbeeeesKWHbbbfVWmutpcWLF2vu3LmaNm2aZs+e3WvseeedpxNPPFH9+nX1cL//tnkaxplnnpl9db0GDRqkr3/969m6n/jEJ2QaF7qaO+pouHj33Xc1ceLErMGi6wkdxjZj1ze/+c3saR0DBw7Ue++9p9/+9re69dZbsyaTng0aAwYM0JVXXqntt99+pe/Z1BsuDBBE8lT/KcdvCEAgMQLoLw4DTv3IIXyLrdFfLCAxBAIQgIAbAuQvbrgHsSv1I56QHsRBxUgIQMAQoJ7U5BxQT6qm4YJ6UvX/6FBPqp5xLDvQcBFLJCvyA8G8IrAlLYtgXhJIloEABCBQPgEE8/KZRrFi6mK5CSL5SxRHGScgECOBJMRxE7g8jRBmfONjoLuCb3743zRD9PXKu495LPI555yTfeV5mSdbmKc+mGaL/v379zl11qxZ2mOPPZq+bxo7TBPHuuuum71fR8OF2cc0mkyePFmnnnpqr6YLG/9NY4aZa5otmtytK/nQLl42e4Y4BpE8xKhhMwQgAIFcBNBfcuEqdzD1o3J5lr0a+kvZRFkPAhCAQGkEyF9KQxnXQtSPqB/FdaLxBgJRE6Ce1EcthnpSNQ0X1JPq+feEelI9nEPfhYaL0CNYsf0I5hUD7nB5BPMOATIdAhCAQHUEEMyrYxvsyojly0NH/hLsEcZwCMRMIBlx3AQxbyOEmdPzMdDm/4cMGaLp06dnT2Po61VkH/M0h7vuuitrQHj44YfbnrnttttOY8eO1Ze//GWtssoqLcebhg7TmHHRRRetNK7Rn7oaLowh5ukbjz76qM444wz99Kc/beuzGXDIIYdkT+swT8Do68UTLt4ng0hudawYBAEIQCBUAugvDiNH/cghfIut0V8sIDEEAhCAgBsC5C9uuHu9K/Wj5eEhf/H6mGIcBCCwnAD1pAkTWv7yK+pJ4zRmzBir7xfzi8AOOuig7rHmCe/Dhg3rcy71JCusHQ2intQRviQm03CRRJiLO4lgXpxdHTP5wFkHZfaAAAQgUIgAgnkhbPFOQix/P7bkL/GeczyDQKAEkhLHTYyKNEI0PgZ61KhRWRNGqydKFNmn6wyZJz88+OCDuuWWW2QE5l/+8pfZEyDM0yy23nrr7KkOe+21lz796U+3bbToeS7ffvvtrKnhxz/+sebNm6dXXnmlqZBdZ8NFlwGm2eSJJ57QjBkzsqdTmIaTLvtMY8sWW2yhHXbYQV/72te04YYbNn2qRU9fabjo/S8SInmg/0JjNgQgAIH2BNBf2jOqbAT1o8rQlrIw+kspGFkEAhCAQBUEyF+qoBrwmtSPqB8FfHwxHQKpEaCeZFEbop5UXcMF9aR6/smhnlQP51B3oeEi1MjVZDeCeU2gC26DYF4QHNMgAAEIVE8Awbx6xsHsgFjeO1TkL8EcXQyFQAoEkhPHUwgqPkKgLwKI5JwNCEAAAlESQH9xGFbqRw7hW2yN/mIBiSEQgAAE3BAgf3HD3ctdqR9RP/LyYGIUBCDQjAD1JM4FBBIiQD0poWDndJWGi5zAUhuOYO53xBHM/Y4P1kEAAkkTQDBPOvzvO49YvvJBIH/hmwMCEPCEAOK4J4HADAjUSQCRvE7a7AUBCECgFgLoL7Vgbr4J9SOH8C22Rn+xgMQQCEAAAm4IkL+44e7drtSPqB95dygxCAIQ6IsA9STOBgQSJEA9KcGgW7hMw4UFpJSHIJj7HX0Ec7/jg3UQgEDSBBDMkw7/cucRy5sfAvIXvjkgAAEPCCCOexAETICAKwKI5K7Isy8EIACBSgigv1SC1W5R6kd2nFyNQn9xRZ59IQABCLQlQP7SFlH8A6gfUT+K/5TjIQSiIUA9KZpQ4ggE8hOgnpSfWewzaLiIPcId+odg3iHAiqcjmFcMmOUhAAEIFCeAYF6cXRQzEcv7DiP5SxRHHCcgEDIBxPGQo4ftECiJACJ5SSBZBgIQgIB7AugvDmNA/cghfIut0V8sIDEEAhCAgBsC5C9uuHuzK/Uj6kfeHEYMgQAE2hGgntSOEO9DIAEC1JMSCHIOF2m4yAErxaEI5n5HHcHc7/hgHQQgkDQBBPOEw49Y3jr45C8Jf3PgOgTcE0Acdx8DLICANwQQyb0JBYZAAAIQ6IQA+ksn9DqcS/2oQ4AVT0d/qRgwy0MAAhAoToD8pTi74GdSP6J+FPwhxgEIpEOAelI6scZTCLQlQD2pLaJkBtBwkUyoizmKYF6MW12zEMzrIs0+EIAABHITQDDPjSyOCYjl7eNI/tKeESMgAIFKCCCOV4KVRSEQNgFE8rDjh/UQgAAEJKG/ODwG1I8cwrfYGv3FAhJDIAABCLghQP7ihrvzXakftQ8B+Ut7RoyAAARqIUA9qRbMbAKBsAhQTworXlVZS8NFVWQjWRfB3O9A8oHT7/hgHQQgkDQBBPMEw49Ybhd08hc7ToyCAARKJYA4XipOFoNAXAQQyeOKJ95AAALJEUB/cRhy6kcO4Vtsjf5iAYkhEIAABNwQIH9xw93prtSP7PCTv9hxYhQEIFApAepJleJlcQiETYB6UtjxK8N6Gi7KoBjxGgjmfgeXD5x+xwfrIACBpAkgmCcWfsRy+4CTv9izYiQEIFAKAcTxUjCyCATiJoBIHnd88Q4CEIiaAPqLw/BSP3II32Jr9BcLSAyBAAQg4IYA+Ysb7s52pX5kj578xZ4VIyEAgUoIUE+qBCuLQiAuAtST4opnXm9ouMhLLLHxCOZ+B5wPnH7HB+sgAIGkCSCYJxR+xPJ8wSZ/yceL0RCAQEcEEMc7wsdkCKRFAJE8rXjjLQQgEA0B9BeHoaR+5BC+xdboLxaQGAIBCEDADQHyFzfcnexK/SgfdvKXfLwYDQEIlEqAelKpOFkMAnEToJ4Ud3xbeUfDRbqxt/IcwdwKk7NBfOB0hp6NIQABCLQjgGDejlAk7yOW5w8k+Ut+ZsyAAAQKEUAcL4SNSRBImwAiedrxx3sIQCBIAugvDsNG/cghfIut0V8sIDEEAhCAgBsC5C9uuNe+K/Wj/MjJX/IzYwYEIFAKAepJpWBkEQikRYB6Ulrx7vKWhos0427tNYK5NSonA/nA6QQ7m0IAAhCwIYBgbkMp8DGI5cUCSP5SjBuzIACBXAQQx3PhYjAEINCTACI55wECEIBAUATQXxyGi/qRQ/gWW6O/WEBiCAQgAAE3BMhf3HCvdVfqR8Vwk78U48YsCECgIwLUkzrCx2QIpE2AelJ68afhIr2Y5/IYwTwXrtoH84GzduRsCAEIQMCWAIK5LalAxyGWFw8c+UtxdsyEAASsCCCOW2FiEAQg0IoAIjnnAwIQgEAwBNBfHIaK+pFD+BZbo79YQGIIBCAAATcEyF/ccK9tV+pHxVGTvxRnx0wIQKAQAepJhbAxCQIQ6EmAelJa54GGi7TindtbBPPcyGqdwAfOWnGzGQQgAIE8BBDM89AKbCxieWcBI3/pjB+zIQCBlgQQxzkgEIBAaQQQyUtDyUIQgAAEqiSA/lIl3TZrUz9yCN9ia/QXC0gMgQAEIOCGAPmLG+617Er9qDPM5C+d8WM2BCCQiwD1pFy4GAwBCLQiQD0pnfNBw0U6sS7kKYJ5IWy1TeIDZ22o2QgCEIBAXgII5nmJBTIesbzzQJG/dM6QFSAAgaYEEMc5GBCAQOkEEMlLR8qCEIAABMomgP5SNtEc61E/ygHLwVD0FwfQ2RICEICAHQHyFztOwY2iftR5yMhfOmfIChCAgBUB6klWmBgEAQjkIUA9KQ+tcMfScBFu7GqxHMG8FsyFN+EDZ2F0TIQABCBQNQEE86oJO1gfsbwc6OQv5XBkFQhAoBcBxHEOBAQgUBkBRPLK0LIwBCAAgTIIoL+UQbHgGtSPCoKraRr6S02g2QYCEIBAfgLkL/mZeT+D+lE5ISJ/KYcjq0AAAi0JUE/igEAAApURoJ5UGVpvFqbhwptQ+GkIgrmfcemyig+cfscH6yAAgdoJbClpfu27Nt8QwdyTQJRlBmJ5WSQl8pfyWLISBAoS8Om+LOhCr2mI42VQZA0IQKAlAURyDggEIACBXgR8yifRXxweTupHDuFbbI3+YgGJIRCAQEoEyF9SinbNvlI/Kg84+Ut5LFkJAgUJ+HRfFnSh5TTqSVVQZU0IQKAXAepJcR8IGi7ijm/H3iGYd4yw0gX4wFkpXhaHAATCI/BdSXsuM/t7km53bD4Ff8cBKHN7xPIyadJwUS5NVoNAIQI+3ZeFHOgxCXG8U4LMhwAErAkgklujYiAEIBA/AZ/ySfQXh+eN+pFD+BZbUz+ygMQQCEAgJQLkLylFu0ZfqR+VC5v8pVyerAaBAgR8ui8LmN9yCvWksomyHgQg0CcB6knxHg4aLuKNbSmeIZiXgrGyRfjAWRlaFoYABMIk0F/S85I+JmneMhdcNl5Q8A/zDK1kNWJ5+YEkfymfKStCICcBn+7LnKb3Go443gk95kIAAoUIIJIXwsYkCEAgPgI+5ZPoLw7PF/Ujh/AttkZ/sYDEEAhAICUC5C8pRbsmX6kflQ+a/KV8pqwIgZwEfLovc5recjj1pDJpshYEIGBFgHqSFabgBtFwEVzI6jUYwbxe3nl34wNnXmKMhwAEEiDwb5LO6+Hn/cv+bBov7qjZdwr+NQOvYjvE8iqo8oSLaqiyKgRyE/Dlvsxt+IoJiONFyTEPAhDomAAieccIWQACEIiDgC/5JPqLw/NE/cghfIutqR9ZQGIIBCCQGgHyl9QiXqG/1I+qgUv+Ug1XVoVATgK+3Jc5ze5zOPWkskiyDgQgkJsA9aTcyLyfQMOF9yFyayCCuVv+7XbnA2c7QrwPAQgkSMD81oUXJH20wfe6Gy8o+Ad++BDLqwsg+Ut1bFkZAjkI+HJf5jC5eyjieBFqzIEABEolgEheKk4WgwAEwiTgSz6J/uLw/FA/cgjfYmv0FwtIDIEABFIjQP6SWsQr8pf6UUVgxS/sqo4sK0MgFwFf7stcRvcxmHpSGRRZAwIQ6IgA9aSO8Hk3mYYL70Lil0EI5n7Fo9EaBHO/44N1EICAMwKnSDqnj93nLvt788SLOyu2joJ/xYCrXB6xvEq6CObV0mV1COQi4MN9mctgSYjjeYkxHgIQqIwAInllaFkYAhAIh4AP+ST6i8PzQv3IIXyLrakfWUBiCAQgkCIB8pcUo16iz9SPSoTZZCnyl2r5sjoEchDw4b7MYW7TodSTOiXIfAhAoDQC1JNKQ+l8IRounIfAbwMQzMOKj2n699tirIMABCBQC4EPS3pO0rotdqu68YKCfy2hLn8TxPLymTauiGBePWN2gIAlAR/uS0tTs2GI43loMRYCEKiFACJ5LZjZBAIQ8JeAD/kk+ovD80H9yCF8i63RXywgMQQCEEiRAPlLilEvyWfqRyWBbLEM+Uv1jNkBApYEfLgvLU1tOox6Uif0mAsBCFRCgHpSJVhrXzSEH85GMK/9WLy/IYK5Q/gWW/OB0wISQyAAgVQJnCbpLAvnTePFGZLushibZwj5Sx5anoxFLK8nEOQv9XBmFwhYEnB9X1qaSbOFLSjGQQAC9RNAJK+fOTtCAAJeEXCdT6K/ODwO1I8cwrfYGv3FAhJDIACBVAmQv6Qa+Q78pn7UAbwcU8lfcsBiKASqJ+D6vizqIc0WRckxDwIQqJwA9aTKEVe+AQ0XlSMOewMEc7/jxwdOv+ODdRCAgFMC5rcu/F7SRy2tuG/ZuO+V2HhBwd8SvC/DEMvriwT5S32s2QkCFgRc35cWJtJsYQOJMRCAgFsCiORu+bM7BCDglIDrfBL9xWH4qR85hG+xNfqLBSSGQAACqRIgf0k18gX9pn5UEFyBaeQvBaAxBQLVEXB9XxbxjGaLItSYAwEI1EqAelKtuEvfjIaL0pHGtSCCud/x5AOn3/HBOghAwDmB0yWNz2mFeeLFmZLuyDmvcTgF/w4B1jkdsbxO2hL5S7282Q0CFgRc3pftzEMcb0eI9yEAAW8IIJJ7EwoMgQAE6ifgMp9Ef6k/3t07Uj9yCN9ia/QXC0gMgQAEUiZA/pJy9HP4Tv0oB6wShpK/lACRJSBQLgGX92VeT6gn5SXGeAhAwBkB6knO0He8MQ0XHSOMewEEc7/jywdOv+ODdRCAgHMCeX/rQk+Df77sf8wTL+4u6AUF/4Lg6p6GWF43cRou6ifOjhBoS8DlfdnKOMTxtqFjAAQg4BsBRHLfIoI9EIBATQRc5pPoLzUFudk21I8cwrfYmvqRBSSGQAACKRMgf0k5+pa+Uz+yBFXiMPKXEmGyFATKIeDyvszjAfWkPLQYCwEIeEGAepIXYchtBA0XuZGlNQHB3O9484HT7/hgHQQg4AWBsSueWFHUmKKNFxT8ixKvcR5ieY2we2xF/uKGO7tCoA0BV/dlX2YhjnNkIQCBYAkgkgcbOgyHAAQ6I+Aqn0R/6SxuHc2mftQRvsono79UjpgNIACB8AmQv4Qfw8o8oH5UGdqWC5O/uOHOrhAIrH7UaC71JI4wBCAQLAHqSeGFjoaL8GJWq8UI5rXizr0ZHzhzI2MCBCCQHgHzWxcWSTL/7eR177LJ5okX91guQsHfEpSrYYjlrsjzhAt35NkZAi0JuLovmxmFOM5hhQAEgieASB58CHEAAhDIT8BVPon+kj9Wpc2gflQaykoWon5UCVYWhQAE4iJA/hJXPEvzhvpRaShzL0T+khsZEyBQBwFX96WNb9STbCgxBgIQ8JoA9SSvw7OScTRchBWv2q1FMK8dea4N+cCZCxeDIQCBdAmcKcn8pqIyXraNFxT8y6Bd0RqI5RWBtVyW/MUSFMMgUD8BF/dlo5eI4/XHvdeOf/rTnzRy5EjNnj07+/shQ4Zo+vTpGjRoUGmWjR8/XmPHLk/Nqli/NENZCAIdEkAk7xAg0yEAgRAJuMgn0V8cnhTqRw7hW2yN/mIBiSEQgAAEJPIXTkEvAtSP3B4I8he3/NkdAi0IuLgv2wWEelI7QhW/Tz2pYsAsnxQB6knhhJuGi3Bi5cRSBHMn2K035QOnNSoGQgACaRP4qKTfl/CUi54U50o6RZL5b7MXBX9PzxxiufvAkL+4jwEWQKAPAi7uy56mII57cDQRyD0IAiZERQCRPKpw4gwEINCegIt8Ev2lfVwqG0H9qDK0pSyM/lIKRhaBAATiJ0D+En+MrT2kfmSNqrKB5C+VoWVhCHRKwMV92cpm6kmdRrSE+dSTSoDIEhDoQYB6UhjHgYaLMOLkzEoEc2forTbmA6cVJgZBAAIQMATGSzq9AhT3SBrTpPGCgn8FsDtdErG8U4LlzCd/KYcjq0CgIgJ135ddbiCOVxTQvMsikOclxngItCeASN6eESMgAIGoCNSdT6K/ODw+1I8cwrfYGv3FAhJDIAABCCwnQP7CSRD1Iz8OAfmLH3HACgj0QaDu+7KvQFBP8uSIUk/yJBCYERUB6kn+h5OGC/9j5NRCBHOn+NtuzgfOtogYAAEIQKCLQBW/daEn3cbGCwr+np09xHJ/AkL+4k8ssAQCTQjUfV8aExDHPTqKCOQeBQNToiKASB5VOHEGAhBoTaDufBL9xeGJpH7kEL7F1ugvFpAYAgEIQGA5AfKXxE8C9SN/DgD5iz+xwBIIeFI/ajSDepJHR5N6kkfBwJSoCFBP8jucNFz4HR/n1iGYOw9BSwOafOD022CsgwAEIBA/gbsknSHpvp6uLl3aq/4fPwXPPEQs9ysg5C9+xQNrIOCIQNd9uZmkKxptuOKKK/TNbxrdnFfdBOoQyOv2if0g4AuBFiK5LyZiBwQgAIGQCKC/eBAt6kceBKGFCegvfscH6yAAgSQJkL94GHbqR34FhfzFr3hgDQQcEei6L+c27E+zhaOA9LUt9STPAoI5URGg6cLfcNJw4W9svLAMwdyLMPRpBB84/Y4P1kEAAhDoIkDDhbuzgFjujn1fO5O/+BcTLIKATwRotnAbDQRyt/zZPX4CNF3EH2M8hAAE3BJAf6mXP/Wjennn3Q39JS8xxkMAAhBwQ4D8xQ13syv1I3fsqR/5xx6LIOAhgbsljZVkGi9otvAwQNSTPAwKJkVFgKYLP8NJw4WfcfHGKgRzb0LR1BAEc7/jg3UQgAAEugggmLs5C4jlbri325X8pR0h3odA2gRouHAbfwRyt/zZPX4CNFzEH2M8hAAE3BJAf6mXP/Wjennn3Q39JS8xxkMAAhBwQ4D8xQ136kduuLfblfylHSHeh0BSBGZLOouGC39jTj3J39hgWRwEaLjwM440XPgZF2+sQjD3JhRNDeEDp9/xwToIQCBJArdIOlPSQz29RzCv/ywgltfP3HZH8hdbUoyDQNQEuu7Lz0i6otFTmi7cxR6B3B17do6fAM0W8ccYDyEAgVoJoL/Uirv5ZtSPPAhCCxPQX/yOD9ZBAAJJEiB/8STs1I88CUQTM8hf/I0NlkGgRgJd9+XDDXvylIsag2CzFfUkG0qMgUAxAjRbFONWxywaLuqgHPAeCOZ+B6/JB84Qvqf9hop1EIBArAQ+Kun3kj5ckYM/k3SGpEdWrL+05z40XFREvY9lEcvr5Z13N/KXvMQYD4FaCdR9XxrnEMlrDXHrzRDIPQoGpkRFAHE8qnDiDAQg0JpA3fkk+ovDE0n9yCF8i63RXywgMQQCEIDAcgLkLwmdBOpHfgeb/MXv+GBd8gTqvi+bAaee5NExpJ7kUTAwJSoC1JP8DmcIP5yNYO7wDCGYO4RvsTUfOC0gMQQCEIDAcgLmqRNjK4Bx64p1uxoturYgf6kAts2SiOU2lNyOIX9xy5/dIdCGQN33ZZc5iOSeHM06BPLx48dr7NjladmQIUM0ffp0DRo0qCWB9957T0888UQ29o477tADDzyQjd9iiy30pS99SUcccYQ+9alPydwxTz31lPbff38tWLAgGzN37lwNGzZspfWL2GEWaWQ0atQoTZgwQf37928bxcWLF2v27Nn62c9+ltn36KOPZnMGDBiQsdhll130z//8z9pwww0zX9q9evrQZccqq6yin/70p7r44ot15513ap111tFXvvIV7b333vra176mtdZaq92yvF8yAcTxkoGyHAQg4DuBuvNJ9BeHJ4L6kUP4Flujv1hAYggEIACB5QTIXxI5CdSP/A80+Yv/McLCpAnUfV/2BZt6kifHkHpS67oW9SRPDmpgZlBP8j9g7au37n1AMHcYAwRzh/AttuYDpwUkhkAAAhCo5rcT3SZpTI8nWjRyJn9xcPIQyx1AL7Al+UsBaEyBQD0EqvjtRO3uy56eIZLXE+eWu/gokD/33HM644wzdNVVV/Vp+5prrqnjjjtOJ598sl544QXvGi6WLFmiSy+9VGeddZZeeeWVljEwvuyzzz5ZU8rAgQNbjm1suDD/f/bZZ2vixIlN502ZMkWHH364ByctHRMQx9OJNZ5CAAIZARf5JPqLw8NH/cghfIut0V8sIDEEAhCAAPlLMmeA+lEYoSZ/CSNOWJkkARef91uBpp7kwTGknlRNwwX1JA8OtyMTqCc5Ap9zWxoucgJLbTiCud8R5wOn3/HBOghAwBsCZyyz5HslWTN7xVrLf61y3y8K/iWKZjpPAAAgAElEQVQBt10GsdyWlPtx5C/uY4AFEOiDgIv7stEURHLHx9M3gfwXv/iFjjrqqO6nVbTDc/TRR+uwww7Lmgp8ecLF008/rWOPPVZz5sxpZ36v981TPyZPnqztt9++z6dd9Gy4OPTQQ/WJT3wia7ho9tpmm2107bXXauONN85lB4OLE0AcL86OmRCAQLAEXOST6C8Ojwv1I4fwLbZGf7GAxBAIQAACEvlLAqeA+lE4QSZ/CSdWWJocARf3ZTvI1JPaEar4fepJ5TdcUE+q+NB6vDz1JI+D02AaDRfhxMqJpQjmTrBbb8oHTmtUDIQABNIl8GFJv1/xWxY7oWB+Qs4ICe0aLbr2oODfCe2ccxHLcwJzPJz8xXEA2B4CzQm4ui+bWYNI7vCU+iSQP/nkk/rmN7+pBx98sJuIaUIYNWqUdtllF6233np66aWXdNttt+mSSy7RU089lY3be++99dhjj8kI0+Y1d+5cDRs2bCWqPZsVhgwZounTp8us3+7VyMjYM2HCBPXv33+lqS+++GJm78yZM7vfM0+wGDlypPbaay+Zffv16yfzFI+f/exnuvzyy7Vw4cLusQMGDNCVV16ZNV00e/X0oef7++67r44//ngNHjy4m5F53/zdqquu2s5F3i+BAOJ4CRBZAgIQCI2Aq3wS/cXhSaF+5BC+xdboLxaQGAIBCKROgPwlgRNA/SisIJO/hBUvrE2GgKv70gYw9SQbShWNoZ5EPamio5XcstSTwgo5DRdhxat2axHMa0eea0M+cObCxWAIQCBNAmMlndmB67dLMmvYNlp0bUXBvwPoeaYilueh5cdY8hc/4oAVEGgg4Oq+7CsQiOSOjqgvAvmbb76p0aNHZ40UXS/TRGAaG8xTHBpff/jDH3TSSSfp6quvXuk9Vw0Xxgdj06RJk7ptMo0fP/zhD7Xllls2fWrFyy+/rNNOO02XXXZZrzlTp07VwIEDV/KtWcOFecrH+eefrzXWWMPRKWJbxHHOAAQgkCgBV/kk+ovDA0f9yCF8i63RXywgMQQCEEidAPlL5CeA+lF4ASZ/CS9mWJwEAVf3pS1c6km2pEoeRz2pvIYL6kklH86AlqOeFFCwVphKw0V4MavVYgTzWnHn3owPnLmRMQECEEiLQCe/beEOSWMKNFp0EabgX8NZQyyvAXIFW5C/VACVJSHQGQGX92UryxHJO4trodm+COQPPfSQ9txzTy1atCjzY7fddtOUKVP0d3/3d3361expEmawq4aLO++8M3uKxeuvv57ZvM0228jkLuapE61eS5YsyRo1Lrroou5h55xzTvZ3jU+naGy4MHtce+212njjjQvFn0mdE0Ac75whK0AAAkEScJlPor84PDLUjxzCt9ga/cUCEkMgAIGUCZC/RB596kdhBpj8Jcy4YXXUBFzel3nAUk/KQ6uksdSTymu4oJ5U0qEMbBnqSYEFbIW5NFyEGbfarEYwrw11oY34wFkIG5MgAIF0CJwuaXxOd+9cNv575mfzcs5rHE7Bv0OA7aYjlrcj5O/75C/+xgbLkiXg8r5sBx2RvB2hkt/3QSB/9913deaZZ8o0E3S9brzxRu29995tvX3kkUe0zz77aOHChd1jXTRc/OUvf9HJJ5+cPZGj62WeUjFy5Mi2PpgBTz75pA444AAtWLAgGz906FBdc801GjBgQK/5jQ0X5qkg5513nj74wQ9a7cOgcgkgjpfLk9UgAIGgCLjMJ9FfHB4V6kcO4Vtsjf5iAYkhEIBAygTIXyKOPvWjcINL/hJu7LA8WgIu78u8UKkn5SXW4XjqSeU0XFBP6vAgBjqdelKggZNEw0W4savFcgTzWjAX3oQPnIXRMRECEIifQN7ftnCXpDNKaLToIkvBv8IzhlheIdwaliZ/qQEyW0DAnoDr+9LGUkRyG0oljfFBIP/jH/+ogw8+WLfddlvm1Q477KBp06Zpgw02aOvl22+/nT0J4sILL+we66Lh4oUXXsiaK+65557Mjq9+9au66qqrtP7667f1wQwwTSdjxozRueee2z1+zpw52nHHHXvNb2y4uPLKK3XIIYdY7cGgcgkgjpfLk9UgAIGgCLjOJ9FfHB4X6kcO4Vtsjf5iAYkhEIBAqgTIXyKOPPWjsINL/hJ2/LA+OgKu78siQKknFaFWcA71pHIaLqgnFTyAAU+jnhRw8Gi4CDt4dViPYF4H5eJ78IGzODtmQgAC0RM4VdLZFl7eLWlsiY0WXVtS8LeAX2QIYnkRan7NIX/xKx5YkzwB1/elbQAQyW1JdTjOB4H8V7/6VfaUiqeffjrzJu9TG0xjwze+8Y1uEi4aLh544AHttNNOev311zM7TjnllOyJHauuuqp1hGbNmqU99tije/w555yTrdPz1dhwce+99+qLX/yi9R4MLIcA4ng5HFkFAhAIloDrfBL9xeHRoX7kEL7F1ugvFpAYAgEIpEqA/CXSyFM/Cj+w5C/hxxAPoiLg+r4sCpN6UlFyOedRTyqn4YJ6Us6DF/hw6kmBB5CGi/ADWLUHCOZVE+5sfT5wdsaP2RCAQLQEzG9beE7Sui08vHNZHnSmpPsqokDBvwKwiOUVQHWwJPmLA+hsCYHmBHy4L/PEBpE8D62CY30QyO+//35tu+223R6MGzcue9qD7atxvouGi8ZmicmTJ2vUqFG2LmTj5s+fr+HDh2vRokXZ/zdrPOnZcGGennHzzTdryy23zLUPgzsjgDjeGT9mQwACwRPwIZ9Ef3F4jKgfOYRvsTX6iwUkhkAAAikSIH+JNOrUj+IILPlLHHHEiygI+HBfdgKSelIn9CznUk8qp+GCepLlgYtgGPWkCIJIw0UcQazSCwTzKul2vjYfODtnyAoQgECUBMyv/j2nD8/mml8yXMETLRq3o+Bf8tFCLC8ZqMPlyF8cwmdrCPQm4MN9mTcmiOR5ieUc74NAPn36dI0YMaLb8qlTp2rkyJHWnvzmN7/Rfvvtp8ceeyyb46LhYtq0aTrooIMK+2AmPvXUU9p///21YMGCbB3TsDFhwgT179+/e92eDRdDhgyRYTdoUHuR3xomA1sSQBzngEAAAhDI9BX0l4QPAvUjv4OP/uJ3fLAOAhBwRoD8xRn66jamflQd27pXJn+pmzj7QaBPAj7cl52Gh3pSpwTbzKee1L4W08ioWZ2HelLFB9WT5akneRKIEsz4mxLWqHoJfmCxasIt1kcwdwjfYms+cFpAYggEIJAaAfMTaC9I+miD4z+XdIake2oCQv5SImjE8hJherAU+YsHQcAECEi+3JdFYoFIXoSa5RwfBPJOxeXGRgUaLiyDz7BcBBDHc+FiMAQgECcBX/JJ9BeH54v6kUP4Flujv1hAYggEIJAaAfKXCCNO/SiuoJK/xBVPvAmWgC/3ZRkAqSeVQbGPNagn0XBR4fGKamnqSVGFUzRcxBXP0r1BMC8daakL8oGzVJwsBgEIxEHg3ySd18OV+1Y0Wtxds3sU/EsCjlheEkiPliF/8SgYmJIyAV/uy6IxQCQvSq7NPB8E8ttvv1077bRTt6V5n3BBw0V7kb+i45PMsojjyYQaRyEAgdYEfMkn0V8cnlTqRw7hW2yN/mIBiSEQgEBqBMhfIos49aPIAiqJ/CW+mOJRkAR8uS/Lgkc9qSySDetQT2pfi+EJFxUdvoCWpZ4UULAsTaXhwhJUqsMQzP2OPB84/Y4P1kEAArUTML9t4XlJH5M0d0WjxV21W7F8Qwr+JYBHLC8BoodLkL94GBRMSo2AT/dlJ+wRyTuh18dcHwTy+++/X9tuu223hePGjdOYMWOsvZ0/f76GDx+uRYsWZXPKfsLFwoULdeCBB2revHnZ+s0eAT1r1iztscce3TZPnjw5G5fn9cADD2SNJ6+//no27ZRTTtH48eO16qqrdi9j/n/s2LHZ/w8ZMkTTp0/XoEHtRf48djC2NwHEcU4EBCAAgYyAT/kk+ovDQ0n9yCF8i63RXywgMQQCEEiJAPlLZNGmfhRZQFe4Q/4SZ1zxKigCPt2XZYKjnlQmzRVrUU9qX4uhnlTBwQtoSepJAQUrh6k0XOSAleJQBHO/o84HTr/jg3UQgEDtBL4ryfxk2xmS7qx9994bUvDvMACI5R0C9Hg6+YvHwcG0VAj4dF92yhyRvFOCDfN9EMh/97vfacSIETKNE+Z19NFH64ILLtCHPvQhK28bn5BRdsNF4xM0mjVcNDZ9NGuWaOdMY9PGD37wA40ePbrXNBou2lEs933E8XJ5shoEIBA0AZ/ySfQXh0eJ+pFD+BZbo79YQGIIBCCQEgHyl4iiTf0oomA2uEL+Em9s8SwYAj7dl2VDo55UMlHqSe0bLqgnlXzoAlqOelJAwcppKg0XOYGlNhzB3O+I84HT7/hgHQQgUDuBLZY1XDxa+67NN6Tg30EgEMs7gBfAVPKXAIKEibET8Om+LIM1InkZFFes4YNA/tprr+mII47QDTfckFm1zTbb6Nprr9XGG2/c1tOlS5fq7LPP7vVEDJuGC7NwX+MaN21s6GjWcPHCCy9o5MiRuueee7LpX/3qV3XVVVdp/fXXb+uDGfCXv/xFJ598siZMmNA9fs6cOdpxxx17zafhwgpnKYMQx0vByCIQgEA8BHzKJ9FfHJ4r6kcO4Vtsjf5iAYkhEIBASgTIXyKJNvWjSALZhxvkL3HHF++CIODTfVkFMOpJJVKlnjSsLU3qSW0RRTmAelKUYe12ioaLuOPbsXcI5h0jrHQBPnBWipfFIQABCHRCgIJ/QXqI5QXBBTSN/CWgYGEqBMIhgEheUqx8EMiNK6bR4IQTTuj26tJLL82aMJrcIb08/9///V8dfPDBuvvuu7v/vq9GisY9mjU0NGJ99913deaZZ8o0OnS9mjVcNGuYmDp1ataEYfP61a9+lT3l48knn8yGDx06VNdcc40GDBjQazoNFzY0Ox+DON45Q1aAAAQgUCEB9JcK4bZbmvpRO0Ju30d/ccuf3SEAAQi0IED+UvB4UD8qCC6gaeQvAQULUyEQLgHqSSXFjnpS71+Q1YiVelJJBy2wZagnBRawAubScFEAWkpTEMz9jjYfOP2OD9ZBAAJJE0AwLxB+xPIC0AKcQv4SYNAwGQJhEEAkLyFOvgjkjY9ZNk+5MHnC4MGD+/TynXfe0QUXXJA9GaLnq6+Gi1mzZmmPPfboHnriiSdmT8dYbbXV+tyjsRHCDGzWcGH+/s4779Ree+2l119/PVvPxgczbsmSJTrppJN00UUXddsxZswYnXHGGVp11VV72UbDRQmHvs0SiOPVM2YHCEAAAh0SQH/pEGAn06kfdUKv+rnoL9UzZgcIQAACBQmQvxQAR/2oALQAp5C/BBg0TIZAmASoJ5UQN+pJ1JNKOEZRLUE9Kapw9ukMDRdpxLmwlwjmhdHVMpEPnLVgZhMIQAACRQggmOekhlieE1jAw8lfAg4epkPAfwKI5B3GyBeBfOnSpbrwwgv1ne98p9ujYcOGZX/3hS98YSUv3377bU2cOFFnnXVWd4ND16C+Gi4ef/xx7bvvvt1PkVhzzTU1efJkHXDAASs9ScPY88gjj+i4447Tgw8+2Gv/vhou3nzzzaxxYtKkSb18+OEPf6gtt9yy6dM6Xn75ZZ122mm67LLLuueYRo2rr75am2222Up+03DR4YFvMx1xvFq+rA4BCECgJALoLyWBLLIM9aMi1Oqbg/5SH2t2ggAEIJCTAPlLTmDUj3ICC3g4+UvAwcN0CIRHgHpShzGjnkQ9qcMjFNV06klRhbOlMzRcpBPrQp4imBfCVtskPnDWhpqNIAABCOQlgGCegxhieQ5YEQwlf4kgiLgAAb8JIJJ3EJ9GgXz99dfXwQcfrHXWWafQqp/5zGe022679Zpr2yTQ7EkPxg5jz4EHHqhNN91Upqnh4Ycf1iWXXKLZs2c3tbGvhgvTpGGaG8xTMbpepuniG9/4hkaMGKFPfvKTeu+997RgwQJNmzZNM2bMyJo5TAPE2muvrdtuuy2b1lfDhXnvxRdfzN6fOXNmrz1GjhyZPf1iyJAh6tevn5577jndcccd2VM8zNM9ul4DBgzQlVdeqe23376pb7YsCwUv8UmI44kfANyHAARCIoD+4jBa1I8cwrfYGv3FAhJDIAABCLghQP6Sgzv1oxywIhhK/hJBEHEBAmERoJ7UQbyoJ1FP6uD4RDWVelJU4WzrDA0XbRGlPQDB3O/484HT7/hgHQQgkDQBBHPL8COWW4KKaBj5S0TBxBUI+EsAkbxgbBoF8oLLdE8bN26cxowZ02uZPE0Cr7zyik4++eReT3xoZdNOO+2krbbaSmeffXb3sL4aLsyA3/3udzr00EN1//33W7k6aNAgXXrppbr33ns1duzYbE6rhgvz/tNPP61jjz1Wc+bMsdqja5DZyzwNY+edd276NAwzLg/LXJsnPhhxPPEDgPsQgEBoBNBfHEaM+pFD+BZbo79YQGIIBCAAATcEyF8suVM/sgQV0TDyl4iCiSsQCIcA9aSCsaKe1Boc9aSCByuwadSTAgtYCebScFECxJiXQDD3O7p84PQ7PlgHAQgkTQDB3CL8iOUWkCIcQv4SYVBxCQJ+EkAkLxAX3wRy44J5EsWUKVOyBgfTgNHX67DDDssaLe68804ddNBB3cNaNVyYQb///e91+umn66qrrmpJ7J//+Z/1/e9/X5/61Kd6NTq0a7gwi5qndZhGjbPOOqulD2asecrGPvvsk/k7cODAljbRcFHgkLeZgjhePlNWhAAEIFAxAfSXigG3Wp76kUP4Flujv1hAYggEIAABNwTIXyy4Uz+ygBThEPKXCIOKSxAIgwD1pAJxop7UNzTqSQUOVIBTqCcFGLQSTKbhogSIMS+BYO53dPnA6Xd8sA4CEEiaAIJ5m/Ajlqf7/UH+km7s8RwCDgggkueE7qNA3uWCse3GG2/UzTffrHnz5mWNC+Y3BJknQIwYMULbbLONVlllFU2bNi1Xw4VZ/7333tMTTzyh6dOn64477tADDzyQbbvFFltou+2203777Zet369fv+zvezY62DRcdPmwePFizZ49Wz/72c+0YMECPfroo9lbAwYMyNY3T+gYPny41ltvPavI0XBhhcl6EOK4NSoGQgACEPCJAPqLw2hQP3II32Jr9BcLSAyBAAQg4IYA+Usb7tSP3BxMH3Ylf/EhCtgAgWQJUE/KGXrqSdSTch6ZqIZTT4oqnLmcoeEiF670BiOY+x1zPnD6HR+sgwAEkiaAYN4i/IjlSX9viPwl7fjjPQQcEEAkdwDd5ZZFGi5c2svefhBAHPcjDlgBAQhAoAAB9JcC0MqaQv2oLJLVrIP+Ug1XVoUABCBQAgHyF+pHJRyjOJcgf4kzrngFgYAIUE8KKFhlmEo9qQyK6a1BPSm9mPf0mIaLtOPf1nsE87aInA7gA6dT/GwOAQhAoBUBBPM+6NBswTcO+QtnAAIQcEAAkdwBdFdbIpC7Ih/uvojj4cYOyyEAAQhIQn9xeAyoHzmEb7E1+osFJIZAAAIQcEOA/IX6kZuTF8Cu5C8BBAkTIRA/AepJ8ce420PqSQkFuyRXqSeVBDLgZWi4CDh4dZiOYF4H5eJ78IGzODtmQgACEKiYAIJ5E8A0W1R86gJZnvwlkEBhJgTiI4BIHl9Mm3qEQJ5IoEtyE3G8JJAsAwEIQMAdAfQXd+xXeoLl0qW9wtH2fYemJ7E1+ksSYcZJCEAgTALkL9SPwjy5NVhN/lIDZLaAAARsCFBPsqEUwRjqSREEsUYXqCfVCNvjrWi48Dg4PphGw4UPUejbBj5w+h0frIMABJImgGDeEH6aLZL+fujlPPkLZwECEHBIAJHcIfy6tkYgr4t0+PsgjocfQzyAAAQgwBMu3J4B6kdu+bfbHf2lHSHehwAEIOCMAPUj6kfODp/vG5O/+B4h7INAUgSoJyUQbupJCQS5JBepJ5UEMoJlaLiIIIjGhddee01vvPGG3nzzzey/jX82Y/r376/VV189+2r880c/+tGmJMoSzKuyL5LwFXaDD5yF0TERAhCAQNUEEMx7EKbZourjFtb65C9hxQtrIRAhAUTyCIPa0yUE8sgDXJJ7iOMlgWQZCEAAAu4JoL9YxKCq+gz1Iwv4DoegvziEz9YQgAAEWhMgf6F+xPdIHwTIXzgaEICAZwSoJ3kWkLLNoZ5UNtE416OeFGdci3pFw0VRcg7m/fa3v9Wzzz6bfT3zzDO9/rxkyZKOLFpjjTW06aabapNNNsm+uv6866679lq33SOhb7311lrtM3ZuttlmHfke8mQ+cIYcPWyHAAQiJ4BgviLANFtEftILuEf+UgAaUyAAgbIJIJKXTdSj9RDIPQqGp6YgjnsaGMyCAAQgUIwA+ssKbtSPVq5vUT9aqQQcQk242L8EzIIABCAQFgHyF+pHYZ3YGq2lflQjbLaCAARsCVBPsiUV4DjqSQEGrWaTqSfVDDyA7UIQ15L9wPl///d/uu6663TXXXfp/vvv1wsvvOD8SL366qvqehqGsW/ttdd2btMGG2ygYcOG6ctf/rJGjBjRbZ9zw2owgA+cNUBmCwhAAALFCCSbv/TERbNFscMT+yzyl9gjjH8QCIYAInkwocpnKAJ5Pl6pjUYcTy3i+AsBCCRAIFn9hfqR3emmftSLUwg1YbvAMgoCEIBA2ASSzV+oH4V9cOuwnvpRHZTZAwIQKECAelIBaCFMoZ4UQpTc2Ug9yR17n3cOQVxL7gPnK6+8ou9+97u64oorvDw7I0eOzOwyl46Pr8MOO0zf//73tc466/hoXqk28YGzVJwsBgEIQKBMAsnlL43waLYo8zjFtRb5S1zxxBsIBE4AkTzwADYzH4E8wqCW5BLieEkgWQYCEICAXwSS01+oH3V2AKkfdcaP2RCAAAQgUAqB5PIX6kelnJskFqF+lESYcRICoRKgnhRq5FrYTT0pwqCW5BL1pJJARrgMDReeBdU89nmHHXbQokWLclm21lprafXVV+/+6t+/f68/mw8mb7zxRvb15ptvdv+56+8WL16ca7+8g+u2b/3119c999yjT37yk3lNDWo8HziDChfGQgACaRFIWjCn2SKtw57XW/KXvMQYDwEIVEwAkbxiwHUvj0BeN/Ew9kMcDyNOWAkBCECgAIGk9BfqR+XUt0z96O6779agQYMKHLlwpqC/hBMrLIUABJIjkFT+0hhd6kfJnfdcDpO/5MLFYAhAoH4C1JPqZ17pjtSTKsUb7OLUk4INXS2G03BRC2b7Tfbff3/95Cc/aTrhwx/+sLbcckttsskm2demm27a/eePf/zj9ps0Gfnyyy/r2Wefzb6eeeaZ7j/Pnz9ff/7zn63W9s0+w/K6666zsj3UQXzgDDVy2A0BCCRAIFnBHLE8gdPdoYvkLx0CZDoEIFAFAUTyKqiyJgQ8IYA47kkgMAMCEIBANQSS0l+oHzU/REXqW9SPqvmGZFUIQAACELAikFT+0pMI9SOr85H0IOpHSYcf5yEQCgHqSaFECjshUIAA9aQC0BKbQsOFZwE3T6Z46623uq0aPHiwRowYoV122UVbb721E2sfeugh3XbbbVnzwpNPPtnLBp/t+9CHPpQ9zSPmFx84Y44uvkEAAoETSFIwRywP/NTWZD75S02g2QYCEMhLAJE8LzHGQyAAAojjAQQJEyEAAQh0RiAp/YX6Uf7D0ld9i/pRfpbMgAAEIACB0ggklb90UaN+VNr5iXoh6kdRhxfnIBATAepJMUUTXyCwggD1JI6CDQEaLmwo1Tjmn/7pn/TAAw+stON6662nbbfdVv/wD//Q6wkX66yzTqnWvfLKK72ecPHII49o7ty5eumll1ru46N9//iP/6hf/OIXpfLxbTE+cPoWEeyBAAQg0E0gOcEcsZzTb0uA/MWWFOMgAAEHBBDJHUBnSwhURQBxvCqyrAsBCEDAKwJJ6S9Dhw5tWvPwsT7T85T4aB/1I6++jzEGAhCAQGoEkspfTHCpH6V2xIv7S/2oODtmQgACtROgnlQ7cjaEQHUEqCdVxza2lWm48Cyi119/vfbbbz9rq0zDxSabbJJ9rb766jK/4cj8t/HPZsE33ngj+zJPfWj887PPPivzZRouyny5tO8nP/mJ9t133zLd8W4tPnB6FxIMggAEINBFICnBHLGcg5+HAPlLHlqMhQAEHBBAJHcAnS0hUDYBxPGyibIeBCAAAW8JJKW/UD8qr75F/cjb72kMgwAEIJACgaTyF+pHKRzp8nykflQeS1aCAARqIUA9qRbMbAKBaglQT6qWb2yr03DhYURvvvlmnXDCCfrd737noXXS+uuvn9m1aNEiL+37+7//e/3gBz/Q8OHDvbSvTKP4wFkmTdaCAAQgUCqBZARzxPJSz00Si5G/JBFmnIRA6AQQyUOPIPYnTQBxPOnw4zwEIJAegWT0l67QUj/q7JBTP+qMH7MhAAEIQKAUAsnkL9SPSjkvSS1C/SipcOMsBGIhQD0plkjiR5IEqCclGfaOnKbhoiN81U6+8cYbdd111+mOO+7Q//3f/1W7WZvVP/rRj+qrX/2qRowYoa9//evZaN/tcwqsps35wFkTaLaBAAQgkJ9AEoI5Ynn+g8EMifyFUwABCARCAJE8kEBhJgR6EkAc5zxAAAIQSI5AEvpLs6j6Xp/x3b4UvlPQX1KIMj5CAAKBEkgif6F+FOjpdGw2+YvjALA9BCBQlAD1pKLkmAcBhwSoJzmEH/DWNFwEErz/+q//0rx58/TMM8/o2Wef7f564403SvVg9dVX1yabbNL9temmm2ro0KH6whe+0HIf3+0rFZJHi/GB06NgYAoEIACB3gSiF8wRyznyRQmQvxQlxzwIQMABAURyB9DZEgJFCSCOFyXHPAhAAAJBE4hef7GJju/1Gd/ts2Ec4hj0lxCjhs0QgEAiBKLPX6gfJXKSK3CT/KUCqCwJAQjURYB6UuukPywAACAASURBVF2k2QcCJRCgnlQCxESXoOEi8MD/7//+b9Z88cILL+jNN9+UacDo+m/PPxs3+/fvL9NQ0fVf8+eu/99ggw2yJotPfOITpRLx3b5SnXWwGB84HUBnSwhAAAJ2BKIWzBHL7Q4Bo5oTIH/hZEAAAoERQCQPLGCYmyYBxPE0447XEIAABCRFrb90GmHf6zO+29cpf9fz0V9cR4D9IQABCPRJIOr8hfoRJ78TAuQvndBjLgQg4AEB6kkeBAETINCOAPWkdoR4vxUBGi44HxAImAAfOAMOHqZDAAKxE4hWMEcsj/3oVu8f+Uv1jNkBAhAonQAieelIWRAC5RFAHC+PJStBAAIQCJBAtPpLgLHAZM8IoL94FhDMgQAEIPA+gWjzF+pHHPNOCZC/dEqQ+RCAgAcEqCd5EARMgEBfBKgncTY6JUDDRacEmQ8BhwT4wOkQPltDAAIQaE0gSsEcsZxjXwYB8pcyKLIGBCDggAAiuQPobAmBdgQQx9sR4n0IQAAC0ROIUn+JPmo4WAsB9JdaMLMJBCAAgSIEosxfqB8VOQrMaSRA/sKZgAAEIiFAPSmSQOJGXASoJ8UVT1fe0HDhijz7QqAEAnzgLAEiS0AAAhCohkB0gjlieTUHJcVVyV9SjDo+QyAaAojk0YQSR2IggDgeQxTxAQIQgEDHBKLTXzomwgIQWEEA/YWjAAEIQMBbAtHlL9SPvD1rwRlG/hJcyDAYAhDomwD1JE4HBDwiQD3Jo2AEbgoNF4EHEPPTJsAHzrTjj/cQgIDXBKISzBHLvT5rwRlH/hJcyDAYAhDoTQCRnBMBAQ8III57EARMgAAEIOAHgaj0Fz+QYkUsBNBfYokkfkAAAhESiCp/oX4U4Ql16BL5i0P4bA0BCFRBgHpSFVRZEwI5CVBPygmM4S0J0HDBAYFAwAT4wBlw8DAdAhCInUA0gjlieexHtX7/yF/qZ86OEIBA6QQQyUtHyoIQsCeAOG7PipErEegnaRtJu0naVtLnJa0p6XVJD0m6V9IMSU9Ieq8DfqtJ+idJe0naWtI/rlhroaQHJc2RdLOklzrYo8jUdSUdIGkfSduvWMD4fIOkayX9qciikr4o6TpJ60u6X9JBkp4ruBbTIJCXQDT6S17HGQ+BdgTQX9oR4n0IQAACzghEk79QP3J2hqLdmPwl2tDiGARSJkA9KeXo47tzAtSTnIcgOgNouIgupDiUEgE+cKYUbXyFAAQCIxCFYI5YHtipC8Rc8pdAAoWZEIBAOwKI5O0I8T4EKiCAOF4B1DSWXEXSlyWdI2krC5evknRGgaYBo7V/SdJ5Fvu8IuksSZdKWmJhU6dDTAPIxcsaSob0sdBTkk5Z1oRy0zLfe32ebbNxf0kTJI1aMe5bkqbkXKNT35ifNoEo9Je0Q4j3VRFAf6mKLOtCAAIQ6JhAFPkL9aOOzwELNCFA/sKxgAAEIiVAPSnSwOKW3wSoJ/kdn1Cto+Ei1MhhNwQk8YGTYwABCEDAWwLBC+aI5d6ereANI38JPoQ4AAEIvE8AkZzTAIEaCSCO1wg7rq3WkHTqiq88nv0/9u4EXLaqvBP3LwoxDtBxttUoidqKOMSOohKnaEQNBjSCgAw2CJdBBQVlEBCZZFBQUKYLggoICAYh4oDRdojYEm3UiOhD9A9OiRo1jVMU1P/ZuK/WrVvnnKo6e1ft4T3Pw2Ny7t5rfd/7LXTXWvXdXTQgFM0DnxjzpuLtGXuWTR3FWzPG/blk4c0SL0/y3XFvmOK6jZOcW77dY6nbiyaQlya5eIKGic3LN2QUOf/vJDsl+fYUMbqFwLQCrd9/mTZx9xFYTsD+y3JC/pwAAQJzE2j984vzo7mtnc5P7Pml8yWWIIE+CzhP6nP15T5zAedJMyfvzYQaLnpTaol2UcAHzi5WVU4ECHREoNUb5jbLO7IKG5qG55eGFkZYBAhMK2CTfFo59xGYQMDm+ARYLh0UKJotTkiy9xDLj5N8KsnVC40Yv1xoMCgaEp620JTwwKHrPpOk+O/565dhLfbYt09yRpLBZovheTZJskWSuw2N97Yk+y38c3MN5Rt+A0XRSLL/QvPFB8qmigeXb6go4ip+ipyLpokbxojlrknOTLJNee2OSS4Y4z6XEKhSoNX7L1VCGIvAsID9F2uCAAECjRVo9fOL86PGrqtOBOb5pRNllAQBAosLOE+yOgjMQMB50gyQezyFhoseF1/q7RfwgbP9NZQBAQKdFWjthrnN8s6uycYk5vmlMaUQCAEC1QnYJK/O0kgE1hGwOW5RTClw+7KJoWi4GPx550KjweFJbhz6fdGcsVeS1w41TRTXF2+gWKoZ4lFJLiobN9YMe1mSA5P869DbIu5ZNjwUTSCDzRmvWGjEOGWCN0uMy/KMJEUsxVxFA0jRTHH50M3Db8AoGjLeNEYsWyU5rxy7mOMlSX40bmCuI1CRQGv3XyrK3zAEFhWw/2JxECBAoLECrX1+cX7U2DXVmcA8v3SmlBIhQGBxAedJVgeBGgWcJ9WIa+jbBDRcWAgEWizgA2eLiyd0AgS6LtDKDXOb5V1fls3Iz/NLM+ogCgIEKhewSV45qQEJJDbHrYIVCDw2yaVDb614TZKTkvxikXFHvamiaFJ4fpKPLHLPHcq3aOwz8OdFQ8MeCw0c313knvXKpovjBv78Cwtv0th24U0ZxRsoqvopmk6K5pLDygEXa4oo8j4kyVHldR8sGzP+Y4lA7pXkrCRbLtHIUVUexiGwlEAr91+UlMAsBOy/zELZHAQIEJhKoJXPL86Ppqq1myYU8PwyIZjLCRBoq4DzpLZWTtyNFnCe1OjydCY4DRedKaVE+ijgA2cfqy5nAgRaItC6DXOb5S1ZWR0I0/NLB4ooBQIEFhOwSW5tEKhQwOZ4hZj9G6pogjimbGpYk/1pSQ5I8tNlOO5Yvt2haJhY81O87eGgJL8cce+mSd6b5L+Xf3Z9ku2SfHGZeYo3ahRv3yjedLHmZ9w3S4xb0f+W5OwkW5c3HFs2X/xqxADPTHJV+fsbynsWy6E4U9gtyery+nHeAjJuzK4jMKlA6/ZfJk3Q9QSmFbD/Mq2c+wgQIFC7QOueX5wf1b4mTFAKeH6xFAgQ6JGA86QeFVuq9Qs4T6rf2Ay/FdBwYSUQaLGAD5wtLp7QCRDoukCrNsxtlnd9OTYrP88vzaqHaAgQqFzAJnnlpAbso4DN8T5WvdKcN0lySZKNy1EnfXvEYPNBMcQ/JnlRku8PRTn8Zojij4u3RByx0NgwqqlhOMnhZo1inp0X3o7xbxVpPDDJuxYaKTYrx9tzoTHkzEXGfkLZcLFB+edPSvKpRa69X5LzkvxV+XaLpd4AUlEqhiGwqECr9l/UkcAsBey/zFLbXAQIEJhIoFXPL86PJqqti1co4PllhYBuJ0CgbQLOk9pWMfE2UsB5UiPL0tmgNFx0trQS64OAD5x9qLIcCRBoqUBrNsxtlrd0hbU4bM8vLS6e0AkQGFfAJvm4Uq4jMELA5rhlUYFA8XaKMwbGmfTNEWsaFW6X5OaFtzl8q3wzxHeGYrtH2Xjw7PL3P04ySfNB0dxwapKdBsbdPMmHKzAohnjoQtPJxUkeXY63Y5ILFhl73GuL84R9kry5HKdo4Hhlkp9XFLNhCEwq0Jr9l0kTcz2BlQrYf1mpoPsJECBQm0Brnl+cH9W2Bgy8iIDnF0uDAIEeCjhP6mHRpVydgPOk6iyNNJ6AhovxnFxFoJECPnA2siyCIkCAQCHQig1zm+UW6zwEPL/MQ92cBAjMQcAm+RzQTdl+AZvj7a9hAzK4Y5I3Lbwlomi6KH6Kt0X87cI/n6shtkcluXShieEh5dgfS7JDkuHGjKWmPjjJ6wcueE2SYyuKddwmimK6ca8dvO6mJFsn+WxF8RqGwDQCrdh/mSYx9xBYqYD9l5UKup8AAQK1CbTi+cX5UW31N/ASAp5fLA8CBHoq4Dypp4WX9soEnCetzM/d0wlouJjOzV0EGiHgA2cjyiAIAgQIjBJo/Ia5zXILd14Cnl/mJW9eAgTmIGCTfA7opmyvgM3x9tauYZGveTvFZmVcV5ZvkPhRDXFumeTygXHPTrJvkp9NMFcVYyw23bhNFMX941x7+4XcDhhoEDkxySFJfjFBvi4lULVA4/dfqk7YeATGFbD/Mq6U6wgQIDBzgcY/vzg/mvmaMGEp4PnFUiBAoMcCzpN6XHypTy7gPGlyM3dUI6DhohpHoxCYi4APnHNhNykBAgTGEWj0hrnN8nFK6Jq6BDy/1CVrXAIEGipgk7yhhRFWswRsjjerHi2P5glJrkqyQZlH8baLg5L8soa8ht9OcUSS4p+1Pg8uM+9wvP+Y5EVJvl9BvMPNJy9O8s5Fxv3LJP808GdPTfKJoWuLN3pclGTjJNcn2S7JFyuI0xAEViLQ6P2XlSTmXgIrFbD/slJB9xMgQKA2gUY/vzg/qq3uBh5DwPPLGEguIUCgywLOk7pcXblVJuA8qTJKA00hoOFiCjS3EGiKgA+cTamEOAgQILCOQGM3zG2WW63zFvD8Mu8KmJ8AgTkI2CSfA7op2yNgc7w9tWpJpNuWTQFrwt0vSdF0seZnwyR/k+T5SR6fpGhK+PHC764pGzXeneSmMZomirc9HLXwdoei6WLNz55JzpzQafjNEl9YaGYocvjqhOOMuvy/JSneurF1+YdLNYQMvmnjhvKewWaKOyQ5ZsFq/3Ks1yQ5IcmvKojTEARWItDY/ZeVJOVeAlUI2H+pQtEYBAgQqEWgsc8vzo9qqbdBJxDw/DIBlksJEOiqgPOkrlZWXpUIOE+qhNEgKxDQcLECPLcSmLeAD5zzroD5CRAgsKhAIzfMbZZbsU0Q8PzShCqIgQCBOQjYJJ8DuimbL2BzvPk1amGEr0xy0kDcOya5IMmdk6xKcmiSuy2RV9F8UbzF4bVJ/n2J6+5YNnLsMWKuSdjuW8b3tPKmf0vytwv/fG6SQRa5tmgKOXyhKeKw8s8vS/KSJD8aun74ukuT7Jbk/w1c99gkxe+LBpUqm0IqSNMQPRdo5P5Lz2si/YYI2H9pSCGEQYAAgXUFGvn84vzIUm2CgOeXJlRBDAQINEDAeVIDiiCE5gk4T2peTfoYkYaLPlZdzp0R8IGzM6WUCAEC3RNo3Ia5zfLuLbK2ZuT5pa2VEzcBAhUI2CSvANEQ3RGwOd6dWjYsk6K54MiBmJ5avi3iLUm2mSDWzyR56RKNDxskOTXJTgNjbp7kwxPMUVx697Lh4lkD9z0pyacmHGexy5+RpGi0KOItmkmKeC8funjjJBcuXPfo8vfFWyyKt4Ks+Vw73FzyioWmlVPGeAtIRSkYhsCSAo3bf1EvAk0RsP/SlEqIgwABAusINO75xfmRVdoUAc8vTamEOAgQaICA86QGFEEIzRFwntScWvQ9Eg0XfV8B8m+1gA+crS6f4AkQ6LZAozbMbZZ3e7G1LTvPL22rmHgJEKhYwCZ5xaCGa6eAzfF21q0FUf/RQmPBiUn2Hoj1hUl2SLLVwO9uSvL+JMV/Fm93eFySojGhaEoY/CmaLor/3r5+RO5VNUpUNc5i5dlwoamjaDbZubzgqwuNF0VDxQfKhokHl80VW5R/XjR6FG8FuXFgwKKRpHi7ReHzv8umjW+3YD0IsR8Cjdp/6Qe5LNsiYP+lLZUSJwECPRRo1POL86MersAGp+z5pcHFERoBAvMQcJ40D3VzNk7AeVLjStLrgDRc9Lr8km+7gA+cba+g+AkQ6LBAYzbMbZZ3eJW1NDXPLy0tnLAJEKhSwCZ5lZrGap2AzfHWlaxNAQ+/iaGI/dqFNzo8pkyiaDYo3n7xniS/GErsnmUjQtGsMdh4UbwdYo+Ft118f+j6qholqhpnqToVb7A4d6HJ4vHLFLNoQHlxko8PXDfcsLEqydlDb7e4c9nQsn2SzRbefnG30v3KJO9K8hVvw2jTv0ati7Ux+y+tkxNw5wXsv3S+xBIkQKC9Ao15fnF+1N5F1NXIPb90tbLyIkBgBQLOk1aA59b2CzhPan8Nu5aBhouuVVQ+vRLwgbNX5ZYsAQLtEmjEhrnN8nYtmr5E6/mlL5WWJwECywjYJLdEeilgc7yXZZ9l0qMaLtbMv9TbKtZcc7skL0py2lDTxagmg6oaJaoaZznn/7nQCHFKkr9c5MKiGeUVST401BxRvBnkvNLjiiS7L7xB5HsDYzwkyUlJnrvIuD9OckiS1SOaXJaL2Z8TGEegEfsv4wTqGgKzFrD/Mmtx8xEgQGBsgUY8vzg/GrteLpyhgOeXGWKbigCBNgk4T2pTtcRamYDzpMooDVShgIaLCjENRWDWAj5wzlrcfAQIEBhbYO4b5jbLx66VC2cs4PllxuCmI0CgyQI2yZtcHbFVLmBzvHJSA64rsFjDxag3Nyzmt16SI5K8ZuCCf0yy88KbLv5t4HdVNUpUNc4462HNmyh2Khsvijd5FG+zuDTJhUl+MDTIvZKclWTL8vcvSPL3A9fcO8mZ5dstlpv/oIWmjROT3Lrchf6cwIQCc99/mTBelxOYmYD9l5lRm4gAAQKTCsz9+cX50aQlc/2sBDy/zEraPAQItFDAeVILiybk6QWcJ01v5856BTRc1OtrdAK1CvjAWSuvwQkQILASgblumNssX0np3Fu3gOeXuoWNT4BAywRskresYMKdTsDm+HRu7ppYYLGGi9cvvLXh8Am+7L9JkkuSbFxGULyl4TlJPjUQUVWNElWNMzHWGDfskOT88rrCY48kPyr//+JcYZ8kbx4w2r+8/udJ7pnkgCSvGvjzrZNcNca8LiEwicBc918mCdS1BGYtYP9l1uLmI0CAwNgCc31+cX40dp1cOAcBzy9zQDclAQJtEnCe1KZqiXVqAedJU9O5cQYCGi5mgGwKAnUJ+MBZl6xxCRAgsGKBuW2Y2yxfce0MULOA55eagQ1PgEAbBWySt7FqYh5bwOb42FQuXLnAqIaLUc0Sy800apz9krxp4Mbi7RCnJineFrHm56lJPrHc4EN/3tSGi/slOW/hDRh/laQwHG6W+NPyrRiPL/M5LMlxQ00tGyZ5S/l2kOKytyd5WZKfTmjkcgJLCcxt/0VZCDRdwP5L0yskPgIEeiwwt+cX50c9XnUtSd3zS0sKJUwCBOYp4Dxpnvrmrl3AeVLtxCZYoYCGixUCup3APAV84JynvrkJECCwpMBcNsxtlluVbRDw/NKGKomRAIE5CNgknwO6KesXsDlev7EZ1hK4fZKjkhw88Nurk7woyU0TWhVjFG/GWPNzbJKiqeBX5S9GNWXsmOSCCee5b3nP08r7/i3J3y7887kJx6ny8uG3V4xqlPi7JO8pJ70+yTYL/1w3IojB624oGze+WGWwxuq9wFz2X3qvDqAVAvZfWlEmQRIg0E+BuTy/OD/q52JrW9aeX9pWMfESIDAnAedJc4I3bb0CzpPq9TV6NQIaLqpxNAqBuQj4wDkXdpMSIEBgHIGZb5jbLB+nLK5pgoDnlyZUQQwECDRUwCZ5QwsjrOkEbI5P5+auFQsUTRFHDozyoSQ7JPnBhCMX95w/cM+ZSV6Z5Ofl70Y1d7w4yTsnnOehSS5O8ujyvi8k2TbJVyccp8rLNypz/8skRQPIdkNv7hjO/dIkuy34/L8RQTwsybsXmjMeWf5ZMVaRrx8CVQnMfP+lqsCNQ6BuAfsvdQsbnwABAlMLzPz5xfnR1LVy44wFPL/MGNx0BAi0WcB5UpurJ/Z1BJwnWRRtEdBw0ZZKiZPACAEfOC0LAgQINFZgphvmNssbuw4E5vnFGiBAgMCkAjbJJxVzfSMFbI43six9CWq4UaKuhovCs2jAOGkA9rXlGzYmsX5CkquSbFDeNG28k8y51LVFM8UBA2/3ODHJIQtvDfnFwE13SnJy2WRR/Hq4GWVw/HsmeVeSvy5/+ZokxdtC/BCoSmCm+y9VBW0cArMQcH40C2VzECBAYCqBmT6/OD+aqkZumpOA55c5wZuWAIG2CjhPamvlxL2WgPMkC6JNAhou2lQtsRIYEvCB05IgQIBAYwVmtmFus7yxa0Bgiwh4frE0CBAgsKyATfJliVzQZAGb402uTi9ie0qSjw9kenWSFyW5acLshxs3Tkuyf5L/GhhnyySXD/z/SzUeLDb98BhnJ9l3oenhZxPGW9Xlj0py0cJbKDYuzbZO8tmhwe+e5IIkzyp/v1SjySTXVpWDcfolMLP9l36xyrYLAvZfulBFORAg0FGBmT2/OD/q6ArqcFqeXzpcXKkRIFCXgPOkumSNOxMB50kzYTZJhQIaLirENBSBWQv4wDlrcfMRIEBgbIGZbJjbLB+7Hi5skIDnlwYVQygECDRZwCZ5k6sjtkUFbI5bHA0QeHDZMPAXZSz/luRvF/753ISxHZbkyIF7Rr2ZoWhOuHSh+eAh5XUfS1I0anxngrkOHnibRHHbPN8AsV6SI8oYilhen+TwJLcO5TNJE8Uk107A5lICvxOYyf4LbwJtFLD/0saqiZkAgZ4IzOT5xflRT1ZTx9L0/NKxgkqHAIFZCThPmpW0eSoVcJ5UKafBZiSg4WJG0KYhUIeAD5x1qBqTAAEClQjUvmFus7ySOhlkDgKeX+aAbkoCBNoqYJO8rZXradw2x3ta+OalvUGSU5PsNBBa8WaKNy00D6z1OW2J0EeNsVWSK4buuUeS85I8u/z9j5M8J8mnxmT5b0mKN1oUb5FY87N5kg+PeX/Vlz22bCB5YJLrk2yz8M91IyaZpIlikmurzsd4/RCoff+lH4yy7KKA/ZcuVlVOBAh0RKD25xfnRx1ZKT1Mw/NLD4suZQIEqhJwnlSVpHFmIuA8aSbMJqlBQMNFDaiGJDArAR84ZyVtHgIECEwsUOuGuc3yievhhgYJeH5pUDGEQoBAGwRskrehSmKMzXGLoGECeyQ5YyCmf0yyc5LibRfj/Gya5L1J/nt58RcWGhC2TfLVoZuLvfVDkhw18Pvi/y7eEvGrMSYanmeaN2SMMc1Yl9yxbEop7Iqf4k0bJyySx/C1pyUpmlr+a8RM90zyriR/PTDusWNF5CIC4wnUuv8yXgiuItBMAfsvzayLqAgQIDDcCP6b34zbFz6enfOj8Zxc1UwBzy/NrIuoCBBojYDzpNaUqt+BOk/qd/3bnr2Gi7ZXUPy9FvCBs9fllzwBAs0WqO3A32Z5swsvuuUFPL8sb+QKAgQIDAnYJLckGi1gc7zR5elrcA9NcnGSRw8AvCLJKWO85eLOZePB7gP3FvcdkOQXI0CHmyaKN0Nsl+SLy+CPmmeSZo2qa/uUJBeVTSbFGzp2THLjIpMUZwqHl/8UlxRv+XjpQtNF8YaP4Z+HJXl3kkeWf1DYFLXxQ6Aqgdr2X6oK0DgE5iVg/2Ve8uYlQIDAsgK1Pb84P1rW3gUNF/D80vACCY8AgTYIOE9qQ5V6HKPzpB4XvyOpa7joSCGl0U8BHzj7WXdZEyDQCoFaNsxtlrei9oJcRsDziyVCgACBqQRskk/F5qa6BWyO1y1s/CkFbl82SLx+4P6bkuy30IRx2RJNF+uVb2o4bui+rZN8dpFYht/2UFx2edmA8O1F7hk1z7iNGlOSLHnbhkneUr4FpLhwnOaU4o0fRYNG8bPYG0CKP/u7hWaL95TX3ZCksFyuGaWOHI3ZXYFa9l+6yyWzPgnYf+lTteVKgEDLBGp5fnF+1LJVINyRAp5fLAwCBAhUIuA8qRJGg1Qt4DypalHjzUNAw8U81M1JoCIBHzgrgjQMAQIEqheofMPcZnn1RTLifAQ8v8zH3awECHRCwCZ5J8rYnSRsjnenlh3N5N4Lb2s4M8lWA/kVb2A4LcmJCw0R3x/K+7+XDRmvGvr9YUmKBoxbl3B6bJJLkzxw4JqrFt6IcfDC/NcONXjcs2zq2Hshjg0Gri/eoHFSkl/NoR6FUfGWiiKe/51kpySLNYusCe9Pk1yY5PHlL0Y5DTdyvD3Jy5L8dA45mrK7ApXvv3SXSmZ9E7D/0reKy5cAgRYJVP784vyoRdUX6pICnl8sEAIECFQm4DypMkoDVSHgPKkKRWM0QUDDRROqIAYCUwr4wDklnNsIECBQv0ClG+Y2y+svmBlmJ+D5ZXbWZiJAoJMCNsk7Wdb2JWVzvH0162nEGy80QZw70BSwhuGHST6S5PPlLx6X5BlDDRDFHxVvqtgjyXeX8Sv22LdPcsaIMT6e5J8WmiyKZo9NkmyR5G5D4xVNIEXDxTwaEe5aNqZsU8a0Y5ILxlgvxVtEijeGnFBeW+S3f5Lzk/w8SdFYUuS0poHl35Jsl+QTY4ztEgKTCFS6/zLJxK4l0HQB+y9Nr5D4CBDosUClzy/Oj3q8kjqYuueXDhZVSgQIzFPAedI89c39OwHnSRZDlwQ0XHSpmnLpnYAPnL0ruYQJEGiPQGUb5jbL21N0kY4n4PllPCdXESBAYAkBm+SWx1wFbI7Pld/kkws8LMnJSTaf8NbijQ9FA8HwmzAWG2a9JHsmef2Ipoulpr4kycvHaOqYMPyxL9+hbJIobrhi4c0Wuyf53ph3j3qLyGK3HlS+WWSpN4WMOa3LCKwlUNn+C1cCXROw/9K1isqHAIEOCVT2/OL8qEOrQiq3CXh+sRAIECBQuYDzpMpJDTiJgPOkSbRc2wYBDRdtqJIYCSwi4AOnpUGAAIHGClSyYW6zvLH1FdgKBDy/rADPrQQIEPi9gE1yq2EuAjbH58Ju0pUL3DnJqiSHjni7xPDoNyV5U5LV5ZsaJpn9dgtvcHh62XRRvDVjqZ/iLRtHl/PM480WRWz3S1I0lvxV+QaOncq3ekyS833Kt1wU9476KfIs3M9a+E/NFpPIunZcgUr2X8adzHUE2iRg/6VN1RIrAQI9E6jk+cX5Uc9WTU/S9fzSk0JLkwCBWQs4T5q1uPluE3CeZCF0UUDDRRerKqfeCPjA2ZtSS5QAgfYJqvJeIAAAIABJREFUrHjD3GZ5+4ou4vEEPL+M5+QqAgQIjCFgk3wMJJdUJ2BzvDpLI81NYMMkz0ryN0kevdBc8Jgykq8u/P7TSd6f5ENJbl5hhHdM8vgkz18Yc9MkTyjHK5o5PpPkqiT/MMGbJFYYzsjbi3OB3cqGj+KCd5Zv2pgm9zuUTRu7JnlG2dRybZIrk7wtyY11JGBMAqXAivdfSBLoqoD9l65WVl4ECHRAYMXPL86POrAKpDD6g+ofrPMVtjZ8p001CRAg0AYB50ltqFKHYnSe1KFiSmUtgTY8nK74A6eaE+iqgA3zrlZWXgQIdEBgRc8vNss7sAKksKiA5xeLgwABApUK2CSvlNNgiwnYHLc2CBAgQKChAivaf2loTsIiUImA/ZdKGA1CgACBOgRW9Pzi/KiOkhizKQKeX5pSCXEQINBRAedJHS1s09JyntS0ioinSgENF1VqGovAjAV84JwxuOkIECAwvsDUG+Y2y8dHdmU7BTy/tLNuoiZAoNECNskbXZ72B2dzvP01lAEBAgQ6LDD1/kuHTaRG4DYB+y8WAgECBBorMPXzi/OjxtZUYBUJeH6pCNIwBAgQWFzAeZLVUauA86RaeQ3eAAENFw0oghAITCvgA+e0cu4jQIBA7QJTbZjbLK+9LiZogIDnlwYUQQgECHRRwCZ5F6vagJxsjjegCEIgQIAAgaUEptp/QUqgDwL2X/pQZTkSINBSgameX5wftbTawp5IwPPLRFwuJkCAwLQCzpOmlXPfkgLOkyyQPghouOhDleXYWQEfODtbWokRINB+gYk3zG2Wt7/oMhhPwPPLeE6uIkCAwBQCNsmnQHPL4gI2x60OAgQIEGiBwMT7Ly3ISYgEKhGw/1IJo0EIECBQh8DEzy/Oj+oogzGbKOD5pYlVERMBAh0VcJ7U0cLOKy3nSfOSN++sBTRczFrcfAQqFPCBs0JMQxEgQKBagYk2zG2WV4tvtGYLeH5pdn1ER4BA6wVskre+hM1IwOZ4M+ogCgIECBBYVmCi/ZdlR3MBgQ4J2H/pUDGlQoBA1wQmen5xftS18stnKQHPL9YHAQIEZirgPGmm3N2dzHlSd2srs3UFNFxYFQRaLOADZ4uLJ3QCBLouMPaGuc3yri8F+Q0LeH6xJggQIFC7gE3y2om7PYHN8W7XV3YECBDomMDY+y8dy1s6BJYVsP+yLJELCBAgMC+BsZ9fnB/Nq0TmnZeA55d5yZuXAIEeCzhP6nHxq0jdeVIVisZok4CGizZVS6wEhgR84LQkCBAg0FiBsTbMbZY3tn4Cq1HA80uNuIYmQIDA7wVsklsNUwnYHJ+KzU0ECBAgMD+BsfZf5heemQnMT8D+y/zszUyAAIFlBMZ6fnF+ZB31UcDzSx+rLmcCBBog4DypAUVoYwjOk9pYNTGvVEDDxUoF3U9gjgI+cM4R39QECBBYWmDZDXOb5ZZQXwU8v/S18vImQGAOAjbJ54De5iltjre5emInQIBAbwWW3X/prYzEey9g/6X3SwAAAQLNFVj2+cX5UXOLJ7J6BTy/1OtrdAIECCwh4DzJ8phIwHnSRFwu7pCAhosOFVMq/RPwgbN/NZcxAQKtEVhyw9xmeWvqKNAaBDy/1IBqSAIECCwuYJPc6hhLwOb4WEwuIkCAAIHmCSz7hcXmhSwiArMRsP8yG2ezECBAYAoB50dToLmlHwKeX/pRZ1kSINBYAedJjS1NswJzntSseohmtgIaLmbrbTYClQr4wFkpp8EIECBQpcCiG+aaLapkNlYbBTy/tLFqYiZAoOUCNslbXsC6w7c5Xrew8QkQIECgRgENFzXiGrrdAvZf2l0/0RMg0GkB50edLq/kViLg+WUleu4lQIBAJQLOkyph7O4gzpO6W1uZjSeg4WI8J1cRaKSAD5yNLIugCBAgUAiM3DDXbGFxEEg8v1gFBAgQmIuATfK5sDd/Upvjza+RCAkQIEBgSQENFxYIgUUE7L9YGgQIEGisgPOjxpZGYPMW8Pwy7wqYnwABArcJOE+yEEYKOE+yMAgkGi6sAgItFvCBs8XFEzoBAl0XWGfDXLNF10suv3EFPL+MK+U6AgQIVC5gk7xy0nYPaHO83fUTPQECBAjcJqDhwkIgsIiA/RdLgwABAo0VcH7U2NIIbN4Cnl/mXQHzEyBA4HcCzpMshrUEnCdZEAR+K6Dhwkog0GIBHzhbXDyhEyDQdYG1NszPOeec7LrrruvkXPx+l12Kz6p+CPRHwPNLf2otUwIEGilgk7yRZZl9UDbHZ29uRgIECBCoRUDDRS2sBu2CgP2XLlRRDgQIdFTA+VFHCyutlQt4flm5oREIECBQoYDzpAox2zyU86Q2V0/sVQtouKha1HgEZijgA+cMsU1FgACByQTW2jAfdatmi8lAXd0dAc8v3amlTAgQaK2ATfLWlq6awG2OV+NoFAIECBBohICGi0aUQRBNFLD/0sSqiIkAAQK3CTg/shAILCLg+cXSIECAQOMEnCc1riSzDch50my9zdZ8AQ0Xza+RCAksKuADp8VBgACBxgosuWGu2aKxdRPYDAQ8v8wA2RQECBBYXsAm+fJGnbzC5ngnyyopAgQI9FlAw0Wfqy/3JQXsv1ggBAgQaKyA86PGlkZg8xbw/DLvCpifAAECIwWcJ/V0YThP6mnhpb30flsLfGyYt6BIQpyPgA+c83E3KwECBMYQWHTDXLPFGHou6bSA55dOl1dyBAi0S8AmebvqteJobY6vmNAABAgQINA8AedHzauJiBoiYP+lIYUQBgECBNYVcH5kVRBYRMDzi6VBgACBxgo4T2psaeoJzHlSPa5Gbb+AN1y0v4Yy6LGAD5w9Lr7UCRBousCyr4RuegLiIzBDgTZ8Jpkhh6kIECAwUwGb5DPlnt9kNsfnZ29mAgQIEKhVQMNFrbwGb7OA86M2V0/sBAh0XMD5UccLLL1KBZwfVcppMAIECKxIwHnSivjac7PzpPbUSqSzF2jDw6kN89mvCzO2RMCGeUsKJUwCBPooYMO8j1WX87QCbfhMMm1u7iNAgEAbBGySt6FKK4jR5vgK8NxKgAABAk0XcH7U9AqJb24Czo/mRm9iAgQILCfg/Gg5IX9O4PcCzo+sBgIECDRLwHlSs+pReTTOkyonNWDHBNrwcGrDvGOLTjrVCdgwr87SSAQIEKhYwIZ5xaCG67RAGz6TdLoAkiNAgEASm+QdXQY2xztaWGkRIECAwBoB50fWAoFFBJwfWRoECBBorIDzo8aWRmANFHB+1MCiCIkAgd4LOE/q6BJwntTRwkqrUoE2PJzaMK+05AbrkoAN8y5VUy4ECHRMwIZ5xwoqnVoF2vCZpFYAgxMgQKAhAjbJG1KIqsKwOV6VpHEIECBAoMECzo8aXByhzVfA+dF8/c1OgACBJQScH1keBMYXcH40vpUrCRAgMEsB50mz1J7BXM6TZoBsik4ItOHh1IZ5J5aaJOoQsGFeh6oxCRAgQKCDAsMHGG14Bu5gGaREgAABAi0QsEnegiKNE6LN8XGUXEOAAAECHRBwftSBIkqhHgHnR/W4GpUAAQIEOiVwpyTfS3LnMqvrkzwuyU87laVkCBAgQIBAPQLOk+pxnfmozpNmTm7CFgu04ctmNsxbvMCEXq+ADfN6fY1OgAABAp0R0HDRmVJKhAABAgRmIGCTfAbIdU5hc7xOXWMTIECAQMMEnB81rCDCaY6A86Pm1EIkBAgQINBYgQ2TfCvJBmWEn0ry7CQ/aWzEAiNAgAABAs0ScJ7UrHpMHI3zpInJ3NBzAQ0XPV8A0m+3gA3zdtdP9AQIECAwMwENFzOjNhEBAgQIdETAJnlLC2lzvKWFEzYBAgQITCug4WJaOfd1XsD5UedLLEECBAgQWLnAcMPFNUmeleQ/Vz60EQgQIECAQG8EnCe1tNTOk1paOGHPVUDDxVz5TU5gZQI2zFfm524CBAgQ6I2AhovelFqiBAgQIFChgE3yCjFnMZTN8Vkom4MAAQIEGiag4aJhBRFOcwScHzWnFiIhQIAAgcYKFA0X30xS/Gfx89nyDRc/aGzEAiNAgAABAs0UcJ7UzLosGpXzpJYVTLiNEdBw0ZhSCITA5AI2zCc3cwcBAgQI9FJAw0Uvyy5pAgQIEKhAwCZ5BYizGMLm+CyUzUGAAAECDRTQcNHAogipGQLOj5pRB1EQIECAQKMFNkhyY5K7lVFquGh0uQRHgAABAg0XcJ7U8AKtCc95UksKJcxGCmi4aGRZBEVgPAEb5uM5uYoAAQIEei+g4aL3SwAAAQIECKxAwCb5CvBmcavN8Vkom4MAAQIEGiqg4aKhhRHW/AWcH82/BiIgQIAAgcYLFA0X/1+Su5eRXpvkOUm+2/jIBUiAAAECBJop4DypmXX5XVTOkxpeIOE1XkDDReNLJEACiwvYMLc6CBAgQIDAWAIaLsZichEBAgQIEFhUwCZ5QxeHzfGGFkZYBAgQIDArAQ0Xs5I2T+sEnB+1rmQCJkCAAIHZCww3XHwpyd8k+ebsQzEjAQIECBDojIDzpIaW0nlSQwsjrFYJaLhoVbkES2BtARvmVgQBAgQIEBhLQMPFWEwuIkCAAAECSwrYJG/YArE53rCCCIcAAQIE5iGg4WIe6uZshYDzo1aUSZAECBAgMF+BuyS5Icl9yjA0XMy3HmYnQIAAge4IOE9qWC2dJzWsIMJprYCGi9aWTuAEEhvmVgEBAgQIEBhLQMPFWEwuIkCAAAECywrYJF+WaDYX2ByfjbNZCBAgQKDxAhouGl8iAc5LwPnRvOTNS4AAAQItErhzkq8muV8Z83VJtkhyU4tyECoBAgQIEGiqgPOkhlTGeVJDCiGMTghouOhEGSXRVwEb5n2tvLwJECBAYEIBDRcTgrmcAAECBAgsIWCTfM7Lw+b4nAtgegIECBBokoCGiyZVQyyNEnB+1KhyCIYAAQIEmikw3HBRNF/8bfnWi2ZGLCoCBAgQINAuAedJc66X86Q5F8D0nRPQcNG5kkqoTwI2zPtUbbkSIECAwAoENFysAM+tBAgQIEBghIBN8jktC5vjc4I3LQECBAg0VUDDRVMrI665Czg/mnsJBECAAAECzRcYbri4IcmOSa5pfugiJECAAAECrRFwnjSnUjlPmhO8aTstoOGi0+WVXNcFbJh3vcLyI0CAAIGKBDRcVARpGAIECBAgMCBgk3zGy8Hm+IzBTUeAAAECbRDQcNGGKolxLgLOj+bCblICBAgQaJfAqIaLVyW5ol1piJYAAQIECDRewHnSjEvkPGnG4KbrjUDrGi6e9rSn9aY4EiWwnMDHPvax4Uva8O/0cmn5cwIECBAgULWAhouqRY1HgAABAgR+K2CTfEYrweb4jKBNQ4AAAQJtE1jr877zo7aVT7x1Cjg/qlPX2AQIECDQEYE7JbkuyUZlPsUbLg5McllH8pMGAQIECBBokoDzpBlVw3nSjKBN00uBNnw5e/gLcr0slKQJjCnQhn+nx0zFZQQIECBAoDIBDReVURqIAAECBAisI2CTvOZFYXO8ZmDDEyBAgECbBZwftbl6Yp+1gPOjWYubjwABAgSaLnDHJF9M8uAy0G8n2SfJ3zc9cPERIECAAIGWCjhPqrlwzpNqBjZ87wXasLlmw7z3yxTABAJt+Hd6gnRcSoAAAQIEKhHQcFEJo0EIECBAgMCiAjbJa1ocNsdrgjUsAQIECHRFwPlRVyopj1kIOD+ahbI5CBAgQKBNAsMNF0XsL0pyYZuSECsBAgQIEGiZgPOkmgrmPKkmWMMSGBBow+bamUlWqRoBAssKrE6yx7JXuYAAAQIECPRPQMNF/2ouYwIECBCYvYBN8orNbY5XDGo4AgQIEOiigPOjLlZVTnUIOD+qQ9WYBAgQINB2gaLh4tqFBouHDiSyc5Lz2p6Y+AkQIECAQMMFnCdVXCDnSRWDGo7AIgJtaLgoQt8zyenDOdzudrfLFVdckTvf+c4KTKDzAj/96U+z5ZZb5te//vWoXPdKckbnESRIgAABAgSmE9BwMZ2buwgQIECAwKQCNsknFVvkepvjFUEahgABAgT6IOD8qA9VluOSAs6PLBACBAgQIDCVwB8luSbJIwfu1nAxFaWbCBAgQIDAxALOkyYmG32D86SKIA1DYAyBtjRcFKlsmqT4G1gePZzXoYcemqOOOmqMdF1CoJ0Chx12WI4++uhRwX+hfANMsRHghwABAgQIEBgtoOHCyiBAgAABArMTsEm+Qmub4ysEdDsBAgQI9FHA+VEfqy7n2wScH1kIBAgQIEBgaoGi4eIzSR41MMJuSd429YhuJECAAAECBCYRcJ40idaIa50nrRDQ7QQmFGhTw0WR2h+Wf4t/8V+2a/084xnPuO1tF3e6050mJHA5geYK/OxnP7vtrRYf+chHRgV5bvn2l182NwORESBAgACBRghouGhEGQRBgAABAj0SsEk+ZbFtjk8J5zYCBAgQIOD8yBromYDzo54VXLoECBAgUIdA0XDxf4b+0te9k5xex2TGJECAAAECBEYKOE+acmE4T5oSzm0EViDQtoaLNam+PMkpw3nf+c53vq3p4ulPf/oKSNxKoBkCH/3oR29rtiheBT3iZ58kb2lGpKIgQIAAAQKNF9Bw0fgSCZAAAQIEOihgk3zCotocnxDM5QQIECBAYLSA8yMro/MCzo86X2IJEiBAgMBsBO6Q5JNJHjcwnYaL2dibhQABAgQIDAo4T5pwPThPmhDM5QQqEmhrw0WR/l8mWZ3k4cMWRx99dA455JCKiAxDYPYCxxxzTA499NBRE385yaokn5p9VGYkQIAAAQKtFdBw0drSCZwAAQIEWi5gk3zMAtocHxPKZQQIECBAYDwB50fjObmqhQLOj1pYNCETIECAQFMF/jDJx5M8YSBADRdNrZa4CBAgQKDrAs6Txqyw86QxoVxGoAaBNjdcFBx3KV/nt+OwzXOf+9y8973vze1vf/sa2AxJoB6BX/3qV3ne856X973vfaMmOD/JXkl+Us/sRiVAgAABAp0V0HDR2dJKjAABAgRaIGCTfJki2RxvwSoWIgECBAi0UcD5URurJuZFBZwfWRwECBAgQKByAQ0XlZMakAABAgQIrEjAeZLzpBUtIDcTqFug7Q0Xa3z2S3LiMNbd7373XHHFFdlss83qdjQ+gRULXH311dlyyy3zgx/8YNRY+yc5acWTGIAAAQIECPRTQMNFP+suawIECBBojoBN8kVqodmiOYtUJAQIECDQWQHnR50tbX8Sc37Un1rLlAABAgRmKjCq4eIVSU6eaRQmI0CAAAECBAYFnCc5T/JvBIHGCnSl4aIAflqS1UkeMqx94oknZr/9ij11PwSaKXDSSSdl//2Lnop1fm5IsmphfX+smZGLigABAgQItEJAw0UryiRIAgQIEOi4gE3yoQJrtuj4ipceAQIECDRJwPlRk6ohlokEnB9NxOViAgQIECAwiUDRcFF8D+OJAzcdmOSESQZxLQECBAgQIFC5gPMk50mVLyoDEqhCoEsNF4XHXZOcnmTbYZytt946l1xySRVmxiBQqcA222yTSy+9dNSYFyfZK8mPKp3QYAQIECBAoH8CGi76V3MZEyBAgEAzBWySl3XRbNHMBSoqAgQIEOi0gPOjTpe3m8k5P+pmXWVFgAABAo0RKBourkry1IGINFw0pjwCIUCAAIGeCzhPcp7U838FpN9Ega41XKwxLj4EHTcMfv/73z9XXHFFHvOYxzSxFmLqmcC1116bLbfcMt/61rdGZX5QkuN7RiJdAgQIECBQl4CGi7pkjUuAAAECBCYX6P0muWaLyReNOwgQIECAQIUCzo8qxDRUPQLOj+pxNSoBAgQIEBgSWD/J+5P89cDvDx71XSNyBAgQIECAwFwEnCede2523XXXUfjFL8+dS1VMSqDHAl1tuChK+swkq5NsNFzfU089NXvvvXePyy71eQucdtppeelLXzoqjBuTrEry4XnHaH4CBAgQINAhAQ0XHSqmVAgQIECgEwK93STXbNGJ9SsJAgQIEGi/gPOj9tewsxk4P+psaSVGgAABAs0TGNVwccRCmK9rXqgiIkCAAAECvRVwnrRu6TVb9PZfB4nPW6DLDReF7b2TnJbk74ahd9ppp7zzne+ct7/5eyiw884757zzzhuV+d8nKTqBvttDFikTIECAAIE6BTRc1KlrbAIECBAgMJ1A7zbJNVtMt1DcRYAAAQIEahJwflQTrGGnF3B+NL2dOwkQIECAwBQCRcPFFUmePXDvUUkOX/hn+FxpiuHdQoAAAQIECFQk4Dzp95CaLSpaVIYhMI1A1xsu1pgcmqT4YLTWz0Me8pBcfvnl2Xjjjaexcw+BiQSuv/76bLXVVrnhhhtG3XdYkqMnGtDFBAgQIECAwLgCGi7GlXIdAQIECBCYrUBvNsk1W8x2YZmNAAECBAhMIOD8aAIsl9Yj4PyoHlejEiBAgACBZQTWS3Jpkq0GrtNwYdkQIECAAIFmCjhPSjRbNHNtiqpHAn1puChK+jdJVie533B9zznnnOyyS/HfyX4I1COwxBcrvp1kVZL31zOzUQkQIECAAIERfxNRn56BLQACBAgQINB0gc5vkmu2aPoSFB8BAgQIEHB+ZA3MT8D50fzszUyAAAECvRcoGi4uSfK8AYkTkhzkDRe9XxsACBAgQKCZAs6TmlkXURHojUDfvmz2J0lOTfK3wxVetWpVzjzzzN4UXqKzE9hjjz2yenXR67POzz8keWmSb84uGjMRIECAAIFeCnjDRS/LLmkCBAgQaJFAZzfJNVu0aBUKlQABAgT6LuD8qO8rYA75Oz+aA7opCRAgQIDA7wVGNVy8Ocl+Gi4sEwIECBAg0FgB50mNLY3ACHRfoG8NF2sqekSS1w6X95GPfGQuu+yyPOhBD+p+5WVYu8DXvva1PP/5z8+//Mu/jJrryIUP6YfXHoQJCBAgQIAAgUJAw4V1QIAAAQIEmi/QuU1yzRbNX3QiJECAAAECIwScH1kWtQs4P6qd2AQECBAgQGAcAQ0X4yi5hgABAgQINE/AeVLzaiIiAr0Q6GvDRVHcrZIUrx2413ClL7zwwmy33Xa9WACSrEfgoosuyvbbbz9q8O8lWZXk8npmNioBAgQIECAwQkDDhWVBgAABAgTaIdCZTXLNFu1YcKIkQIAAAQKLCDg/sjRqE3B+VButgQkQIECAwKQCRcPFhUm2HrjRGy4mVXQ9AQIECBCYj4DzpPm4m5VArwX63HBRFL54lcVbkzx7eBXss88+Ofnkk3u9OCQ/ncC+++6bU045ZdTNH0zysiRfm25kdxEgQIAAAQJTCmi4mBLObQQIECBAYA4Crd8k12wxh1VjSgIECBAgUL2A86PqTXs/ovOj3i8BAAQIECDQLIHbJ3lHkh0GwtJw0awaiYYAAQIECCwl4DzJ+iBAYKYCfW+4WIP9+iQHD8tvuummufTSS/Mnf/InMy2Kydop8M1vfjNbb711rrnmmlEJHJvkNe3MTNQECBAgQKD1AhouWl9CCRAgQIBAzwRau0mu2aJnK1W6BAgQINAHAedHfahyzTk6P6oZ2PAECBAgQGA6gaLh4u1Jdhy4/bTyL9EcPleabgZ3ESBAgAABAnULOE+qW9j4BAj8TkDDxe8XQ/GawNVJ7jq8Pi677LI873nPs2wILCrw3ve+N89//vNH/fmPkqxKcik+AgQIECBAYG4CGi7mRm9iAgQIECAwtUDrNsk1W0xdazcSIECAAIGmCzg/anqFGhyf86MGF0doBAgQINB3gaLh4twkOw1AnF1+v0PDRd9Xh/wJECBAoE0CzpPaVC2xEmixgIaLtYu3cZK3JHnGcE0PPPDAHHfccS0utdDrEjjooINy/PHHjxr+I0lenuT6uuY2LgECBAgQIDCWgIaLsZhcRIAAAQIEGifQmk1yzRaNWzsCIkCAAAECVQs4P6patAfjOT/qQZGlSIAAAQJtFrhdkjOS7D6QhIaLNldU7AQIECDQZwHnSX2uvtwJzEhAw8Vo6DckedXwHz3lKU/Ju9/97tz73veeUXlM02SB7373u3nhC1+YT3ziE6PCfGOSVzc5frERIECAAIEeCWi46FGxpUqAAAECnRNo/Ca5ZovOrTkJESBAgACBpQScH1kfywo4P1qWyAUECBAgQKAJAkXDxVuT7DUQzNuTvCTJr5sQoBgIECBAgACBiQScJ03E5WICBCYV0HCxuNj2SVYnucvgJX/4h3+Yyy+/PM9+9rMntXZ9hwQ++MEPZquttsovf/nL4ax+Ur5i8sIOpSsVAgQIECDQdgENF22voPgJECBAoO8Cjd0k12zR96UpfwIECBDoqYDzo54Wfpy0nR+No+QaAgQIECDQCIFRDRfF9zx21HDRiPoIggABAgQITCPgPGkaNfcQIDCWgIaLpZkeleQtSZ4yfNnhhx+e173udWMhu6hbAkXdjzjiiFFJFa+6eHmSL3YrY9kQIECAAIHWC2i4aH0JJUCAAAECBNK4TXLNFlYlAQIECBDotYDzo16Xf3Tyzo8sCgIECBAg0CqBouHipCT7DkR9UZIdNFy0qo6CJUCAAAECwwLOk6wJAgRqEdBwsTzr+kmKV0QPfsi67a5nPetZueiii/LHf/zHy4/iitYL/Od//me22267fOhDHxqVy8lJXp3kltYnKgECBAgQINA9AQ0X3aupjAgQIECgnwKN2STXbNHPBShrAgQIECAwJOD8yJK4TcD5kYVAgAABAgRaKVA0XByb5ICB6DVctLKUgiZAgAABAusIOE+yKAgQqFxAw8X4pDsnWb3wgesOg7dsuOGGueyyy/L0pz99/JFc2TqBj370o3n+85+fm2++eTj2XyRZleSdrUtKwAQIECBAoD8CGi76U2uZEiBAgED3Bea+Sa7ZovuLTIYECBAgQGBCAedHE4J16XLnR12qplwIECBAoGcCGi7vKUMXAAAgAElEQVR6VnDpEiBAgEDvBJwn9a7kEiZQr4CGi8l8H5vklCRPHL7tuOOOy4EHHjjZaK5uhcDxxx+fgw46aFSsn06yT5LPtiIRQRIgQIAAgf4KaLjob+1lToAAAQLdFJjbJrlmi24uKFkRIECAAIEKBJwfVYDYtiGcH7WtYuIlQIAAAQJrCYxquLgkyXZJfs2KAAECBAgQ6ISA86ROlFESBJohoOFi8jrcOckJSfYevnWrrbbKu971rtzpTneafFR3NE7gZz/7WV70ohfl8ssvHxXbaeWrJX/auMAFRIAAAQIECAwLaLiwJggQIECAQPcEZr5Jrtmie4tIRgQIECBAoGIB50cVgzZ1OOdHTa2MuAgQIECAwEQCoxourkjyd0l+NdFILiZAgAABAgSaLOA8qcnVERuBFglouJi+WC9JsjpJ8SHsdz/3vve9c+mll+ZJT3rS9CO7c+4C//RP/5Stt9463/3ud4djKf4mg1VJ3jb3IAVAgAABAgQIjCug4WJcKdcRIECAAIF2Ccxsk1yzRbsWhmgJECBAgMCcBZwfzbkAdU7v/KhOXWMTIECAAIGZChTflzoqySEDs74vyfM0XMy0DiYjQIAAAQKzEHCeNAtlcxDouICGi5UVeLMkJycpXhW91s/JJ5+cffbZZ2Wju3suAqecckr23XffUXN/NknxB1fPJTCTEiBAgAABAtMKaLiYVs59BAgQIECg+QK1b5Jrtmj+IhAhAQIECBBooIDzowYWZaUhOT9aqaD7CRAgQIBAowSK70sduvCXrB45EJWGi0aVSDAECBAgQKBSAedJlXIajED/BDRcrLzmd01yfJLdh4fabrvtct5552W99dZb+SxGqF3g1ltvzU477ZSLLrpo1FxnJTlwoeHiR7UHYgICBAgQIECgagENF1WLGo8AAQIECDRLoLZNcs0WzSq0aAgQIECAQMsEnB+1rGCLhev8qCOFlAYBAgQIEFhbYFTDxYeTPMcbLiwVAgQIECDQWQHnSZ0trcQI1C+g4aI6472SnDY83EYbbZSLL744m266aXUzGalygWuuuSbbbrttbrzxxlFj753k9MonNSABAgQIECAwKwENF7OSNg8BAgQIEJifQOWb5Jot5ldMMxMgQIAAgY4JOD9qcUGdH7W4eEInQIAAAQJLCxTflzo4yTEDl30syTMX3nxxKzwCBAgQIECgswLOkzpbWokRqFdAw0W1vk9L8uYkjx4e9owzzsgee+xR7WxGq0TgzDPPzJ577jlqrC8keUWS4kO1HwIECBAgQKC9Ahou2ls7kRMgQIAAgUkEKtsk12wxCbtrCRAgQIAAgTEEnB+NgdS0S5wfNa0i4iFAgAABApUKFN+XemWSEwdG1XBRKbHBCBAgQIBAYwWcJzW2NAIj0FwBDRfV1+beSY5L8r+Gh95ll11yzjnnVD+jEacW2HXXXVN8iWLEz9uTHJTku1MP7kYCBAgQIECgKQIaLppSCXEQIECAAIH6BVa8Sa7Zov4imYEAAQIECPRUwPlRiwrv/KhFxRIqAQIECBCYXqD4CzjfNHD7PyX5K2+4mB7UnQQIECBAoEUCzpNaVCyhEmiCgIaL+qqwb/m2i7VmeNjDHpYLL7wwf/7nf17fzEZeVuDzn/98tt9++3zlK18ZdW3xofrkZQdxAQECBAgQINAWAQ0XbamUOAkQIECAQDUCU2+Sa7aopgBGIUCAAAECBJYUcH7U4AXi/KjBxREaAQIECBCoXmC44eKaJE9Kckv1UxmRAAECBAgQaKCA86QGFkVIBJoqoOGi3spsXnbDP3x4muJNF8UbL/zMXmCJL098uXxl5FWzj8qMBAgQIECAQI0CGi5qxDU0AQIECBBoqMDEm+SaLRpaSWERIECAAIFuCjg/amBdnR81sChCIkCAAAEC9QpouKjX1+gECBAgQKANAs6T2lAlMRJogICGi/qL8CdJjk2yw/BUe+21V0477bT6IzDD7wT23nvvnH766aNELkhycJJv4iJAgAABAgQ6J6DhonMllRABAgQIEBhLYOxNcs0WY3m6iAABAgQIEKhWwPlRtZ4rGs350Yr43EyAAAECBNoqsE+SkweC94aLtlZS3AQIECBAYGUCzpNW5uduAr0Q0HAxuzK/OskJw9M95jGPyfnnn5+HP3ydl2DMLrIezPTlL385O+64Y6699tpR2R6Q5A09YJAiAQIECBDoq4CGi75WXt4ECBAgQCBZdpNcs4VlQoAAAQIECMxZwPnRHAvg/GiO+KYmQIAAAQLzF1iV5MyBMDRczL8mIiBAgAABAvMScJ40L3nzEmiJgIaL2RZqiyRvSvKQ4WmLposddljnJRizja6js11wwQW3NVuM+LkhySuTXNnR1KVFgAABAgQI/FZAw4WVQIAAAQIE+i2w6CZ5wbLrrruO0il+eW6/2WRPgAABAgQIzFDA+dEMsddM5fxoDuimJECAAAECzRJ4SZKzB0L6v0mekOSWZoUpGgIECBAgQGBGAs6TZgRtGgJtFNBwMfuq/VmSY5O8cHjq/fbbLyeeeOLsI+rwjPvvv39OOumkURm+O8nBSb7e4fSlRoAAAQIECPxWQMOFlUCAAAECBAiM3CRfhEWzhfVCgAABAgQIzEPA+dEM1Z0fzRDbVAQIECBAoLkCww0XX0ryF0l+2dyQRUaAAAECBAjULOA8qWZgwxNoq4CGi/lV7jVJjhme/olPfGLe+c535sEPfvD8IuvAzP/6r/+anXfeOZ/+9KdHZXNIktd3IE0pECBAgAABAuMJaLgYz8lVBAgQIECg6wLjbJJrtuj6KpAfAQIECBBovoDzoxpr5PyoRlxDEyBAgACB9gnsmOTtSW5fhn5dkv+p4aJ9hRQxAQIECBCoWMB5UsWghiPQBQENF/Ot4vOTFK9f2GgwjD/4gz/IxRdfnG222Wa+0bV09ksuuSTbbrttfvOb4e9W5sYk+yW5rKWpCZsAAQIECBCYTkDDxXRu7iJAgAABAl0UWGqTXLNFFysuJwIECBAg0E4B50c11M35UQ2ohiRAgAABAu0WeGGS45L8aZmGhot211P0BAgQIECgSgHnSVVqGotABwQ0XMy/iA8r37ZQbJ6v9XPQQQfl2GOPnX+ELYrg4IMPznHHFZ+H1/kpmiyKvxXqKy1KR6gECBAgQIBANQIaLqpxNAoBAgQIEOiKwKhNcs0WXamuPAgQIECAQHcEnB9VWEvnRxViGooAAQIECHRHYLjh4oYkj/CGi+4UWCYECBAgQGCFAsXZ0duGxthtxO9WOI3bCRBog4CGi+ZU6XVJDh8O5+lPf3rOPffcPOABD2hOpA2M5Bvf+EZ22WWXfPSjHx0V3RELvyx8/RAgQIAAAQL9FNBw0c+6y5oAAQIECCwl4PnA+iBAgAABAgTaIuD8aAWVcn60Ajy3EiBAgACB7gs8O8lbkzyoTPXrSR6e5BfdT12GBAgQIECAwBgCd0jy7SR3L6/9cZKNy9+NcbtLCBDokoCGi2ZVc9skJya532BYd7rTnfKud70rW221VbOibUg0l19+eV70ohflZz/72XBExf/Y7b/wP3IXNyRUYRAgQIAAAQLzEfCFyvm4m5UAAQIECDRZwPNBk6sjNgIECBAgQGBYwPnRFGvC+dEUaG4hQIAAAQL9Etgkyd8n+R9l2hou+lV/2RIgQIAAgeUE1kvy8SSblRcWTZl/keS65W705wQIdE9Aw0XzavqoJMckee5waK997WtzxBHFyxr8rBE4/PDDc+SRR44CeV+SQ5J8kRYBAgQIECDQewFfqOz9EgBAgAABAgTWEfB8YFEQIECAAAECbRNwfjRBxZwfTYDlUgIECBAg0F+Bhyx8afIfkjy0JNBw0d+1IHMCBAgQIDBKoGi4+EiSp5R/+Kuy4eILuAgQ6J+Ahotm1nz9JEVnxcHD4W2xxRY5++yzc5/73KeZkc8oqn//93/PbrvtliuvvHLUjMcmOXyh4eKWGYVjGgIECBAgQKDZAr5Q2ez6iI4AAQIECMxDwPPBPNTNSYAAAQIECKxUwPnRMoLOj1a6xNxPgAABAgR6JaDholflliwBAgQIEJhY4PZJ/jHJ08o7f102XHx+4pHcQIBA6wU0XDS7hDsleWOSew2Gebe73S3nn39+nvOc5zQ7+pqi+8AHPpAdd9wxP/zhD4dn+F6SVyU5r6apDUuAAAECBAi0U8AXKttZN1ETIECAAIE6BTwf1KlrbAIECBAgQKBuAedHI4SdH9W97IxPgAABAgQ6JzDccPHNJP8jyX91LlMJESBAgAABAtMIFN+v/nCSZ5Q3Fw0Xj01y7TSDuYcAgXYLaLhofv2K/4I+OsmzhkM9+uijc8ghhzQ/gwojPOaYY3LooYeOGvFDSYo/+GyF0xmKAAECBAgQ6IaAL1R2o46yIECAAAECVQp4PqhS01gECBAgQIDAPAScHw2oOz+axxI0JwECBAgQaL3Agxb+lup/SLJxmcl3Fv6Cz+J3Gi5aX1oJECBAgACBSgSGGy6KQYv9mM9VMrpBCBBolYCGi3aU685Jjkiy/3C4L3jBC7J69eoUb73o8k/xNotVq1blPe95z6g0T0xyeJKfdtlAbgQIECBAgMDUAr5QOTWdGwkQIECAQGcFPB90trQSI0CAAAECvRJwfuT8qFcLXrIECBAgQKBigfsneX+SR5bjarioGNhwBAgQIECgAwLFXwS++UAeGi46UFQpEJhGQMPFNGrzu+clSd6Q5K6DIdzvfvfLO97xjjzjGWveXDS/AOuY+SMf+Uhe/OIX59vf/vbw8D9aaLJ4dZK31TGvMQkQIECAAIHOCPhCZWdKKRECBAgQIFCZgOeDyigNRIAAAQIECDRAwPnR2kVwftSARSkEAgQIECDQAoH7JvlAkkeVsX43yZ8m+XkLYhciAQIECBAgMBuBDyZ51sBUmyb559lMbRYCBJokoOGiSdUYL5bNkhyV5OnDl59wwgl59auL/oPu/LzhDW/IAQccMCqhjyY5bKF78OruZCsTAgQIECBAoCYBX6isCdawBAgQIECgxQKeD1pcPKETIECAAAECIwWcH/2WxfmRf0EIECBAgACBcQWGGy5+mKR464WGi3EFXUeAAAECBLovULwN6zkDaT4+yTXdT1uGBAgMC2i4aOeaKN5wcUSSlw+Hv/3222f16tW5y13u0s7Myqh/8pOfZNWqVbnwwgtH5fGWJIcnKf6GIj8ECBAgQIAAgeUEfKFyOSF/ToAAAQIE+ifg+aB/NZcxAQIECBDog4DzI+dHfVjnciRAgAABAlUJ3LN8w8VflANquKhK1jgECBAgQKA7Av+Q5LkD6TxhoQHjM91JTyYECIwroOFiXKlmXrdnkjckWau74kEPelDOPffcPPnJT25m1MtE9clPfjK77LJLvva1rw1f+ZMkxSs8zmhlYoImQIAAAQIE5iXgC5XzkjcvAQIECBBoroDng+bWRmQECBAgQIDAygWcH63c0AgECBAgQIBA9wWKZtUPJtm0TLX4Sz+LN1z8rPupy5AAAQIECBAYU2C44aJ4w+inx7zXZQQIdEhAw0X7i/nUJEclWae74s1vfnP23XffVmV48skn5xWveMWomD+Z5LAkH29VQoIlQIAAAQIEmiDgC5VNqIIYCBAgQIBAswQ8HzSrHqIhQIAAAQIEqhdwflS9qREJECBAgACBbgkMN1z8eOEvAL2PhotuFVk2BAgQIEBghQKXJXnewBh/meTqFY7pdgIEWiig4aKFRRsR8r2SHJGk+BuL1vp58YtfnLPOOivrr79+ozO95ZZbsvvuu+cd73jHqDiLN1ocnuR7jU5CcAQIECBAgEBTBXyhsqmVERcBAgQIEJifgOeD+dmbmQABAgQIEJidgPOj2VmbiQABAgQIEGifwHDDxU/Khoufti8VERMgQIAAAQI1CVySZOuBsZ+U5FM1zWVYAgQaLKDhosHFmSK0fZKckOQOg/c+4hGPyNlnn53HP/7xUwxZ/y2f+cxnsttuu+VLX/rS8GS/WPibAw5Ickr9UZiBAAECBAgQ6LCAL1R2uLhSI0CAAAECUwp4PpgSzm0ECBAgQIBAKwWcH7WybIImQIAAAQIEahbQcFEzsOEJECBAgEAHBC5O8sKBPJ6S5JMdyEsKBAhMKKDhYkKwFlz+zCRHJnnCcKynn3569txznZdgzDWlM844I3vttdeoGP5Pktcm+fBcAzQ5AQIECBAg0AUBX6jsQhXlQIAAAQIEqhXwfFCtp9EIECBAgACB5gs4P2p+jURIgAABAgQIzFZgg4Xv1nwwyWbltN5wMVt/sxEgQIAAgTYIXJRk24FANVy0oWpiJFCDgIaLGlAbMOT9kxyRZNfhWHbfffesXr26ASEmq1atyllnnTUqlnOSHJ7kW40IVBAECBAgQIBA2wV8obLtFRQ/AQIECBCoXsDzQfWmRiRAgAABAgSaL+D8qPk1EiEBAgQIECAwO4E7lQ0XTy6n/GmSeycp/tMPAQIECBAgQKAQOD/JDgMUf5XkY2gIEOifgIaLbtf8VUmOX3jjxe0G03zsYx97W9PFYx7zmLlkf+21197WbPHZz352eP5fJzkwyRvnEphJCRAgQIAAga4K+EJlVysrLwIECBAgML2A54Pp7dxJgAABAgQItF/A+VH7aygDAgQIECBAYOUCww0X/5XknkmKN134IUCAAAECBAgUAucl2XGAYvMkH0ZDgED/BDRcdL/mW5Rvu/iL4VTf9ra3Zddd13kJRq0i55xzTl7ykpeMmuNz5Vstrqw1AIMTIECAAAECfRTwhco+Vl3OBAgQIEBgaQHPB1YIAQIECBAg0HcB50d9XwHyJ0CAAAECBP4oyQcW/pbqp5UUv0hyDw0XFgYBAgQIECAwIPCOJDsP/P/PTvIhQgQI9E9Aw0U/av5nZdPFYKfdbZm/9KUvzVvf+taZKLzsZS/LqaeeOmqu4rVLhy/8D9PXZxKISQgQIECAAIG+CfhCZd8qLl8CBAgQILC8gOeD5Y1cQYAAAQIECHRfwPlR92ssQwIECBAgQGBxgfWTvD/JX5eXaLiwWggQIECAAIFhgXOS7DLwy78pGzZJESDQMwENF/0q+GuSHDOc8mabbZbVq1dnk002qUXjuuuuy6pVq3L11VePGv+QJK+vZWKDEiBAgAABAgR+K+ALlVYCAQIECBAgMCzg+cCaIECAAAECBAj8XsD5kdVAgAABAgQI9FFgvbLh4pll8r9Mcq8k/6+PGHImQIAAAQIERgoMN1w8L8nlrAgQ6J+Ahov+1fz55dsuHjmY+vrrr59zzjknO+64zkswViR0/vnnZ9ddd80tt9wyPM6/lG+1uGxFE7iZAAECBAgQILC8gC9ULm/kCgIECBAg0DcBzwd9q7h8CRAgQIAAgeUEnB8tJ+TPCRAgQIAAga4JFA0XVybZvEysaLi4b5IfdC1R+RAgQIAAAQJTC6xOsvvA3RoupqZ0I4F2C2i4aHf9po3+YWXTxQuHB3jlK1+Zk046adpx17pvv/32y5ve9KZRY727bLb4SiUTGYQAAQIECBAgsLSAL1RaIQQIECBAgMCwgOcDa4IAAQIECBAgsK6A8yOrggABAgQIEOiTwO2SXJFkizJpDRd9qr5cCRAgQIDAeAJnJlk1cOnWSd4z3q2uIkCgSwIaLrpUzclzeV3Z+LDWnU972tOyevXqPOQhD5l8xCQ33HBDVq1alY997GOj7j9i4ZfFvH4IECBAgAABArMS8IXKWUmbhwABAgQItEfA80F7aiVSAgQIECBAYPYCzo9mb25GAgQIECBAYPYCxXem3ptky3JqDRezr4EZCRAgQIBA0wVOT7LnQJDbJin+wnE/BAj0TEDDRc8KPiLd4n8AiiaIhw7+2QYbbJCzzz47L3zhOi/BWFLs3e9+d3bbbbf8+Mc/Hr7uq2Vzx8XICRAgQIAAAQIzFvCFyhmDm44AAQIECLRAwPNBC4okRAIECBAgQGCuAs6P5spvcgIECBAgQGAGAhouZoBsCgIECBAg0HKBtyR52UAO2yXxHdiWF1X4BKYR0HAxjVr37nlU2XTxvOHUDjzwwBx33HFjZXzQQQfl+OOPH3Vt8TcCHJ7ki2MN5CICBAgQIECAQLUCvlBZrafRCBAgQIBAFwQ8H3ShinIgQIAAAQIE6hZwflS3sPEJECBAgACBeQoMN1zckuT+Sb43z6DMTYAAAQIECDRKYLjhYuck5zUqQsEQIDATAQ0XM2FuxSTrl00XBw9Hu/nmm2f16tV54AMfODKRm266KatWrcpVV1016s+PLZstig+mfggQIECAAAEC8xDwhcp5qJuTAAECBAg0W8DzQbPrIzoCBAgQIECgOQLOj5pTC5EQIECAAAEC1QqMarjYKMl3qp3GaAQIECBAgECLBd6cZN+B+F+c5J0tzkfoBAhMKaDhYkq4Dt+2Y9l48WeDOd7jHvfIWWedlec9b+2XYLz3ve/N7rvvnv/4j/8YJvl62WhxfoetpEaAAAECBAi0Q8AXKttRJ1ESIECAAIFZCng+mKW2uQgQIECAAIEuCDg/6kIV5UCAAAECBAgMC1ya5AXlL4u/SFTDhTVCgAABAgQIDAq8IcmrBn6xa5JzEREg0D8BDRf9q/k4Gf9F2XSxxfDFhx12WI488sjbfv3a1742Rx111KjxriybLT43zmSuIUCAAAECBAjULOALlTUDG54AAQIECLRQwPNBC4smZAIECBAgQGDuAs6P5l4CARAgQIAAAQIVC1yc5IXlmEXDxZ8m+XbFcxiOAAECBAgQaK/AcUkOHAh/VZKz2puOyAkQmFZAw8W0ct2/705l08Vgd95tWT/3uc+97T/f9773jVJ4Y9ls8bPuE8mQAAECBAgQaImAL1S2pFDCJECAAAECMxTwfDBDbFMRIECAAAECnRJwftSpckqGAAECBAj0XmCw4eLWJA9JcmPvVQAQIECAAAECawSOTXLQAMceSVbjIUCgfwIaLvpX80kzLl6BdESS+y9z47fKRotzJp3A9QQIECBAoCECxf/WbVxupBZ/e82fJLlPknsmuWuSuyT5oyTrlfEWm67/tfDqwJ8k+VGS7yf59yTfTPL/JbkhyfVJiv+N9DNfAV+onK+/2QkQINAHAc8R7auy54P21UzEBAgQIECAQLMEnB81qx6iIUCAAIH6BOz71GfbhJHflWT7gbO/hyb5ehMCEwMBAgQIdFLAc0X7ynpUkkMHwn55kre2Lw0REyCwUgENFysV7Mf9TyybLp65SLofLpstPt0PDlkSIECAQAcEiuaJJyfZLMnjkvzPsrGijtSKRoz/m+Sfk1yd5JNlk0YdcxlztIAvVFoZBAgQIFClgOeIKjXnN5bng/nZm5kAAQIECBDojoDzo+7UUiYECBAg8FsB+z79WwnvWGiw2LlMu/jL1jRc9G8NyJgAAQJ1CXiuqEt2tuMemeSwgSn3T3LSbEMwGwECTRDQcNGEKrQjhj8umy72GQr3lLLZ4j/bkYYoCRAgQKDHAn+e5G8Wmh42T/LUOTt8fKHZ46ok70/y+TnH0ofpfaGyD1WWIwECBOoV8BxRr+88Rvd8MA91cxIgQIAAAQJdFHB+1MWqyokAAQL9ErDv0696D2f79oU317+4/GXRcPGIhTdefLXfJLInQIAAgRUIeK5YAV5Dbz18Ia7XDcR2QJI3NDRWYREgUKOAhosacTs69J5l40WRXvE/Jmd0NE9pESBAgEA3BIpN0RcmeUGShzc0pS8nec9CfO9O8qWGxtj2sHyhsu0VFD8BAgTmI+A5Yj7us5rV88GspM1DgAABAgQI9EXA+VFfKi1PAgQIdEPAvk836lhFFucm+V/lQL9K8ugk11UxsDEIECBAoDcCniu6XepDkhw9kOJBSY7vdsqyI0BglICGC+tiGoE1fyt48bdz+yFAgAABAk0U2LV8/e/Yb7K4y13ukkc84hF52MMelgc96EF54AMfmPve9765173ulbvd7W7ZYIMNcsc73jHrrbfebfneeuut+fnPf54f//jH+eEPf5jvfe97+c53vpObbropX/va1/KVr3wlX/rSl/KTn/xkEp/if1vfmeScSW5y7bICvlC5LJELCBAgQGBAwHNEP5aD54N+1FmWBAgQIECAwGwFnB/N1ttsBAgQIDC5gH2fyc26fsfqJLuXSWq46Hq15UeAAIFqBTxXVOvZ1NGGGy5em+SopgYrLgIE6hPQcFGfrZEJECBAgACB2QrcJ8neSYq/Te+ey029ySab5MlPfnI222yzPO5xj7ut0aKOn6Lx4p//+Z9z9dVX55Of/GSuu26svxTn++VbpE5byOff64irZ2P6QmXPCi5dAgQITCHgOWIKtJbf4vmg5QUUPgECBAgQIECAAAECBAgQGFPAvs+YUD297PTybLFIX8NFTxeBtAkQIDCBgOeKCbA6cukBQ2+00HDRkcJKg8CkAhouJhVzPQECBAgQINA0gfsn2T/JvkmWfLbZcssts8UWW2TzzTfPRhttNJc8brzxxlx11VW58sorc8UVVywXQ/FFwJOTnJjkW8td7M8XFfCFSouDAAECBBYT8BzR37Xh+aC/tZc5AQIECBAgQIAAAQIECPRDwL5PP+q80iw1XKxU0P0ECBDoh4Dnin7UeVSWr05ywsAfHJnk8P5yyJxAfwU0XPS39jInQIAAAQJtF7hLktckOWipRotnPvOZ2W677bL11ltnww03bFTON998cy699NJcdNFF+fCHP7xUbMUXAo9PckySnzQqiXYE4wuV7aiTKAkQIDBLAc8Rs9Ru5lyeD5pZF1ERIECAAAECBAgQIECAAIGVCtj3Walgv+4fbrh4bJLP94tAtgQIECCwhIDnCsuj+Atg3zjA8Pokh2AhQKB/Ahou+ldzGRMgQIAAgS4I7L2QxOuS3HNUMne9612z2267ZZdddsnGG2/cinyvv5yjh0QAACAASURBVP76nHvuuTn77LPzox/9aLGYv1/mfVorkmpOkL5Q2ZxaiIQAAQJNEPAc0YQqzD8Gzwfzr4EICBAgQIAAAQIECBAgQIBA1QL2faoW7f54ww0XT0zyz91PW4YECBAgMIaA54oxkHpwyb5J3jyQ57HlXw7bg9SlSIDAoICGC+uBAAECBAgQaJPAE5Icl+Spo4L+sz/7s+yzzz7Ze++9s/7667cpr9/Fesstt+S0007LKaeckq9//euL5fDx8s0e/6eVSc4+aF+onL25GQkQINBEAc8Rv62K54jfOng+aOK/pWIiQIAAAQIECBAgQIAAAQLTCdj3se8z3cpJTk6yT3nzr5JouJhW0n0ECBDojoDnCs8Vg6t5uOHixCSv6s5ylwkBAuMKaLgYV8p1BAgQIECAwLwFjkxy2KggHvCAB+SAAw7IS1/60nnHWOn8p556ak444YR84xvfWGzco5K8ttJJuzmYL1R2s66yIkCAwCQCniPW1er7c4Tng0n+DXItAQIECBAgQIAAAQIECBBoroB9H/s+K1mdb0ryinKAXyf5yyT+wrOViLqXAAEC7RbwXOG5YligeNPJqQO/PCnJ/u1e5qInQGAaAQ0X06i5hwABAgQIEJilwJ8neWu5wbnWvOutt14OP/zwHHLIIfmDP+jmY81vfvObHHPMMTniiCNy6623jnL/VJKXJfn8LIvSsrl8obJlBRMuAQIEKhTwHOE5YrHl5Pmgwn/RDEWAAAECBAgQIECAAAECBOYgYN/Hvk8Vy2644eKvknyiioGNQYAAAQKtEvBc4blisQW7Z5LTB/6weDvWmmbNVi1ywRIgsDKBbn4zcWUm7iZAgAABAgSaI7AqyRlJ1nlm2WGHHXL00Udno402ak60NUZy44035tBDD80FF1wwapbiC4PFh7zVNYbQ5qF9obLN1RM7AQIEphfwHFHaeY4YuYg8H0z/75Y7CRAgQIAAAQIECBAgQIDAvAXs+9j3qWoNnpDk1eVgxRsunp7k41UNbhwCBAgQaIWA5wrPFUst1D3K7y2tuea0JC9txcoWJAEClQpouKiU02AECBAgQIBAhQJvKd/csNaQD3jAA/LGN74x22yzTYVTtWeoSy65JK961avyjW98Y1TQxZtAXt6ebGYWqS9UzozaRAQIEGiMgOeIEaXwHLEWiueDxvzrKhACBAgQIECAAAECBAgQIDCRgH0f+z4TLZhlLn59koPLa4qGi2ck+ViVExiLAAECBBot4LnCc8VyC3TXJG8buEjDxXJi/pxARwU0XHS0sNIiQIAAAQItFrhHkvOTPGs4hxe/+MU55ZRTsuGGG7Y4vZWHfvPNN2efffbJO97xjlGDfSjJjgvNKv+x8pk6M4IvVHamlBIhQIDAsgKeI5Yh8hzxOyDPB8v+6+QCAgQIECBAgAABAgQIECDQKAH7PvZ96liQww0Xz0lyVR0TGZMAAQIEGiXgucJzxbgLcqck7xy4+Owku497s+sIEOiOgIaL7tRSJgQIECBAoAsCj0hycZKHDydz5plnZtWq4k2OftYIrF69OnvsUby9cJ2fLyfZNsmXaN0m4AuVFgIBAgT6IeA5YoI6e47wfDDBcnEpAQIECBAgQIAAAQIECBCYt4B9nwkqYN9nAqxksOGiOE96bpL3TzSCiwkQIECgbQKeKyaomOeK2/7C0/MGyIq3Xew2AaFLCRDoiICGi44UUhoECBAgQKADAk9OcmmSew3msskmm+Scc87Jpptu2oEUq0/hmmuuya677prrrrtuePDvLTRcbL3w6uNPVj9r60bUcNG6kgmYAAECEwt4jpiYLOn5c4TngynWjFsIECBAgAABAgQIECBAgMAcBOz7TIHe832fScQ0XEyi5VoCBAi0X8BzxRQ17PlzxYuSXDDA9vYku0zB6BYCBFouoOGi5QUUPgECBAgQ6IjAM5NcnuSOg/lsueWWOe+887Lhhht2JM160rj55puz00475Yorrhie4OdJtkry4Xpmbs2ovlDZmlIJlAABAlMJeI6Yiu23N/X4OcLzwQrWjVsJECBAgAABAgQIECBAgMCMBOz7rAC6x/s+k6gdmeSw8gZvuJhEzrUECBBon4DnihXUrMfPFS9McvEA3buS7LACSrcSINBSAQ0XLS2csAkQIECAQIcEig+1VyZZfzCnPffcM6effnqH0qw/lb322itnnHHG8ES3JNmi500XvlBZ//IzAwECBOYl4DmiIvkePkd4Pqho7RiGAAECBAgQIECAAAECBAjUJGDfpyLYHu77TCJXNFsUTRfFj4aLSeRcS4AAgXYJeK6oqF49fK4Ybri4NMk2FXEahgCBFglouGhRsYRKgAABAgQ6KFC8rvFDw2+2eM1rXpNjjjmmg+nWn9IhhxyS17++ePvxWj/Fmy6eleST9UfQyBl8obKRZREUAQIEVizgOWLFhGsP0LPnCM8HFa8fwxEgQIAAAQIECBAgQIAAgQoF7PtUiFkM1bN9n0n0hhsuXpDkskkGcC0BAgQINF7Ac0XFJerZc8XfJXnPAGHxf29dManhCBBogYCGixYUSYgECBAgQKCjAo9I8pEk9xrM76ijjsqhhx7a0ZRnk9bRRx+dww5b8/bj3835vf+fvXuB32rM9///RhhD2ZlxthOzPUho7EFo7DJUZhqFiujkWEnEoG06TidMJikV5ZQSqRxqMyhm5FzYM00Sf8aUcRhs/IVpEP3uz23dWd/1vb/f773u01rXWq/1ePTY2/e+1rWu63mt73c+97Wuz7oyCRfHZb74vVSdVsTqKiyojNVw0BgEEECgLALEEWVhrF1JiuII4oMK3UNUiwACCCCAAAIIIIAAAggggECJAsz7lAhY1+kpmvcJIzhM0jjvBJsvOk3SgjAVUBYBBBBAINYCxBUVGp4UxRUnBZIxF0myn3EggEDKBEi4SNmA010EEEAAAQRiIvBDScskHehvD8kW5RudOr7cviypraT/K9+VnKiJBZVODBONRAABBAoWII4omKq4gimJI4gPirs9OAsBBBBAAAEEEEAAAQQQQACBSgow71NJXcssyP/SrrQ+PzLtIZJ+67GTcFHh+4/qEUAAgSoLEFdUGDwlcUVnSZZkkTsekHRihWmpHgEEYihAwkUMB4UmIYAAAgggkAKBhyV19Pdz6NChGj9+fAq6Xr0u1rGN4yOSTqheK2JxJRZUxmIYaAQCCCBQNgHiiLJR1l1RCuII4oMq3EdcAgEEEEAAAQQQQAABBBBAAIGQAsz7hAQrpngK5n3CsFwm6RrvBJsv6iXpzjAVUBYBBBBAILYCxBVVGJoUxBW/kGRJFrm11g96CRfB50xV0OYSCCAQpQAJF1Hqc20EEEAAAQTSKXB9ZoeFQf6uDxgwQDfccEM6NSrc6/PPP1833nhj8CpTJV1Y4UvHqXoWVMZpNGgLAgggUJoAcURpfqHOTngcQXwQ6m6gMAIIIIAAAggggAACCCCAAAIVF2Dep+LE310g4fM+YSSDCRdnS5oVpgLKIoAAAgjEUoC4oorDkvC4IphwscRbb/P/VZGYSyGAQAwESLiIwSDQBAQQQAABBFIk0E/SDH9/O3furEWL/LvvpUijSl3t0qWLFi9eHLxaf0kzq9SEqC/DgsqoR4DrI4AAAuURII4oj2OoWhIcRxAfhLoTKIwAAggggAACCCCAAAIIIIBARQWY96kob/7KEzzvE0ZzsKTrvBNsvugcSbeFqYCyCCCAAAKxEyCuiGBIEhxXdJD0kKQtPdalki6XtDICZi6JAAIRCpBwESE+l0YAAQQQQCBlAj+W9L++bfbUsmVLPfPMM2rSpEnKKKrb3fXr1+voo4/W6tWr/Re2SeP/lPTn6rYmkquxoDISdi6KAAIIlFWAOKKsnIVXluA4gvig8NuAkggggAACCCCAAAIIIIAAAghUUoB5n0rq1lN3gud9woheIMl2hreDhIswcpRFAAEE4ilAXBHRuCQ4rjhe0sOStvJoX5bUS9KfIqLmsgggEJEACRcRwXNZBBBAAAEEUijwlKQ2/n4vX75cRxxxRAopqt/lFStWqHXr1sELPy3pp9VvTdWvyILKqpNzQQQQQKDsAsQRZSctvMKExhHEB4XfApREAAEEEEAAAQQQQAABBBBAoJICzPtUUreBuhM67xNGlISLMFqURQABBOIvQFwR4RglNK44TtIjvoSL/19Se0kvREjNpRFAIAIBEi4iQOeSCCCAAAIIpFBgjKQR/n7PmDFD/frZTo4c1RKYOXOm+vfvH7zcWEkjq9WGiK7DgsqI4LksAgggUCYB4ogyQZZSTQLjCOKDUm4IzkUAAQQQQAABBBBAAAEEEECgPALM+5THsaRaEjjvE8bDn3Bh59nDy5vCVEBZBBBAAIHYCBBXxGAoEhhXtJW0RNI2Hi8JFzG4z2gCAlEIkHARhTrXRAABBBBAIF0CR0p61t/lvn37atasWelSiElvzzzzTN1+++3B1hwl6bmYNLESzWBBZSVUqRMBBBCojgBxRHWcC7pKwuII4oOCRp1CCCCAAAIIIIAAAggggAACCFRMgHmfitGGrzhh8z5hAIIJFxdKmhqmAsoigAACCMRCgLgiFsPwbSMSFlcEEy4+l3R8wtfYxOhuoikIxEeAhIv4jAUtQQABBBBAIKkCj0uyLyDZo1mzZlq1apWaNGmS1P7Gul/r16/XwQcfrDfffNPfzmWS2sW64aU1jgWVpflxNgIIIBClAHFElPqBaycsjiA+iNG9RVMQQAABBBBAAAEEEEAAAQRSKcC8T4yGPWHzPmFkbUeLGb4TLpJ0fZgKKIsAAgggEAsB4opYDMO3jUhYXPFTSUslfc8j/qeXcFHjxbMx4qcpCCBQIQESLioES7UIIIAAAgggkBUYKGma32L+/Pnq3r07PBEKLFiwQKeeemqwBfYGn+kRNquSl2ZBZSV1qRsBBBConABxROVsi645QXEE8UHRdwEnIoAAAggggAACCCCAAAIIIFCyAPM+JROWv4IEzfuEwTlb0i2+EwZLmhKmAsoigAACCEQuQFwR+RDUbkCC4orWkh6VtIPXy395CRdPx5CdJiGAQAUFSLioIC5VI4AAAgggkHIB+7LxRibhYuecQ8+ePXXHHXeknCUe3e/Vq5fmzp3rb8wHkvaV9Fk8WljWVrCgsqycVIYAAghURYA4oirMxV0kIXEE8UFxw89ZCCCAAAIIIIAAAggggAACCJQqwLxPqYIVPD8h8z5hhIIJF0MkXROmAsoigAACCEQqQFwRKX/9F09IXHGYt8PFv3m9/VJSB0nLYkxP0xBAoAICJFxUAJUqEUAAAQQQQCArcJWkK3IWjRo10muvvabmzZvDEwOBtWvXar/99tPGjRv9rbExGxqD5pW7CSyoLLco9SGAAAKVFyCOqLxx0VdISBxBfFD0HcCJCCCAAAIIIIAAAggggAACCJQkwLxPSXyVPTkh8z5hkPpKmuU7wZ6T2T3KgQACCCDghgBxRYzHKSFxBQkXMb7HaBoC1RQg4aKa2lwLAQQQQACB9AjsJelNSZtjjbFjx2r48OHpEXCgp+PGjdOIESP8LbWFh80kveVA88M0kQWVYbQoiwACCEQvQBwR/Rg02IIExBHEBw2OMgUQQAABBBBAAAEEEEAAAQQQKLsA8z5lJy1/hQmY9wmDcoYk/5bwJFyE0aMsAgggEK0AcUW0/gVdPQFxxY8l3SzpJ16Hv5bUUdJjBQFQCAEEEiNAwkVihpKOIIAAAgggECuBSZIuzrWoWbNmssz1LbYg9IjTKG3atCm748ibb1puzObjOkmXxKmdZWgLCyrLgEgVCCCAQBUFiCOqiF3spRIQRxAfFDv4nIcAAggggAACCCCAAAIIIIBA8QLM+xRvV7UzEzDvE8bqdEl3+k74TeaFcqPDVEBZBBBAAIHIBIgrIqMv/MIJiCtaSbpGUnuv1/Z86eeSHilcgZIIIJAEAVY9JmEU6QMCCCCAAALxEthN0jv+3S2mTp2qCy64IF6tpDVZgWnTpmnQoEF+DftyuIekfySIiAWVCRpMuoIAAokXII5waIgdjyOIDxy612gqAggggAACCCCAAAIIIIBAIgSY93FoGB2f9wkjHUy4uFLSsDAVUBYBBBBAIBIB4opI2Iu7qONxha2fudXb1cIA7PnSLyX9vjgNzkIAAVcFSLhwdeRoNwIIIIAAAvEVGCNpRK55++67r/7617/Gt7W0TD/60Y/0xhtv+CXGShqZIBoWVCZoMOkKAggkXoA4wrEhdjiOID5w7F6juQgggAACCCCAAAIIIIAAAs4LMO/j2BA6PO8TRpqEizBalEUAAQTiI0BcEZ+xKKgljscV/+MlWVhf7fnSiZIeLKjjFEIAgcQIkHCRmKGkIwgggAACCMRG4P3Mxgk751pz3XXXafDgwbFpHA2pLTB58mRdfPHF/g8+kLRLgqxYUJmgwaQrCCCQeAHiCMeG2OE4gvjAsXuN5iKAAAIIIIAAAggggAACCDgvwLyPY0Po8LxPGOkeku7yncAOF2H0KIsAAghEJ0BcEZ19UVd2PK7wJ1xY/0+StKgoCE5CAAFnBUi4cHboaDgCCCCAAAKxFDhb0i25ljVt2lTvvfeett5661g2lkZ9K/DVV19p11131ccff+wnOcfbFjEJTCyoTMIo0gcEEEiDAHGEg6PscBxBfODg/UaTEUAAAQQQQAABBBBAAAEEnBVg3sfBoXN43ieMdjdJC3wnkHARRo+yCCCAQDQCxBXRuJd0VcfjinslnewDsP///pJAOBkBBJwTIOHCuSGjwQgggAACCMRa4HFJbXMtvPzyyzVhwoRYN5jGfSswZMgQXXPNNX6OZZLaJcSHBZUJGUi6gQACiRcgjnB0iB2NI4gPHL3faDYCCCCAAAIIIIAAAggggICTAsz7ODlsiX9+ZKPSVdJC3/DYw7Ihjg4XzUYAAQTSIkBc4ehIO/o8ybQtVrCYIXdYwuY9jg4DzUYAgSIFSLgoEo7TEEAAAQQQQKCWwEGZLxir/D99+eWX1aJFC6gcEFizZo0OPPDAYEsPlvSSA81vqIksqGxIiM8RQACB6AWII6Ifg6Jb4GgcQXxQ9IhzIgIIIIAAAggggAACCCCAAAKhBJj3CcUVr8KOzvuEQQwmXEyRNDhMBZRFAAEEEKiqAHFFVbnLezGH44r5krr7NE6TZD/jQACBFAmQcJGiwaarCCCAAAIIVFhgjKQRuWu0b99eS5YsqfAlK1v9pk2b9NZbb+mBBx7Qww8/rJUrV2rdunXZix566KFq1aqVunXrpnbt2mn77bevbGOqUHuHDh20dOlS/5XGShpZhUtX+hIsqKy0MPUjgAACpQskLo7IR7Jx40aNGjVKV155ZY2PLaa4++67tf/++5cuGVENDsYRxAcR3StcFgEEEEAAAQQQQAABBBBAIHUCiZv32bBhg5YvX6777rtPK1as0HPPPZcd1J122klHH320jjvuOJ100knae++9tcUW7i/LcXDeJ8wvWRdJ9/tOIOEijB5lEUAAgeoLOBNXrF69Wt27d5clGfiPp556Sm3atClazuKQJ598UosWLdKzzz6rP/3pT9m6LO6w502dOnXKxiG77LJL0deo5ImOxhV3SOrpcyHhopI3CXUjEFMB97/ZxRSWZiGAAAIIIJBCgdWZDO7NWyTccsstOvvss51lWLt2rcaMGaOFCxfq008/rbcftjhy5MiR6tq1q7bddltn+3zrrbfqnHPO8bf/ZUktne3Qdw1nQWUCBpEuIIBA4gUSFUfUNVqWjGrJmsHYIgkJFw7GEcQHif+zQgcRQAABBBBAAAEEEEAAAQRiIpCYeZ8vvvhC9957r6666iqtWlVj0/e81H369NHo0aPVvHnzmAxFcc1wcN4nTEdPlLTYd8JUSReGqYCyCCCAAAJVFXAirvj666+zMcDYsfaOy5pHsQkX33zzTTYOGT58uF599dV60Rs3bqyBAwdqyJAh2YTQOB2OxhXBhItekubGyZW2IIBA5QVIuKi8MVdAAAEEEEAgDQI/lvRt2rx3fPLJJ2rSpIlzfbddLZYtW6YBAwY0+CU12LkLL7xQ48ePl315dfFYv369dtxxx2DTD5X0Zxf742szCyodH0CajwACiRdITBxR30i9/fbb6t27t/74xz/WKpaEhAsH4wjig8T/aaGDCCCAAAIIIIAAAggggAACMRBIzLzPRx99pBEjRmj69OmhWO1t09dee61OPvlkZ3e7cHDeJ8wYBRMubpLUL0wFlEUAAQQQqJqAM3HFCy+8kH0B17p162rhFJNwYbtaTJgwQb/5zW9CYdtuElOnTtV+++0X6rxKFnY0rpglqa/PpbckS8LgQACBFAmQcJGiwaarCCCAAAIIVFBgqKTxufo7d+6c3b7QxePpp59Wz549837xLaQ/9pYA+6K7/fbbF1I8dmW6dOmixYv9L/LRMElXxq6h4RrEgspwXpRGAAEEqi2QmDiiLjh7++GwYcM0ceLEvEWSkHBhHXMsjiA+qPZvOtdDAAEEEEAAAQQQQAABBBBIo0Ai5n0s2eKKK67QTTfZWvzwh71Zetq0aTrttNOcTbpwbN4nzCB1kvSA74RbJdXYDj5MZZRFAAEEEKiogBNxxXvvvaf+/fvXuWYmbMLFxo0bs8+XLBYp5rD/DZ8xY4Z23XXXYk6vyDkOxhUzJZ3nw7Dki9kVwaFSBBCIrQAJF7EdGhqGAAIIIICAUwKPS2qba7F9WevXz72Xv3z88cfZL74LFiwoCX/mzJk699xznZw0t7abge9YJqldSSDRn8yCyujHgBYggAAC9QkkIo6or4OWiGq7W3z66ad5iyUl4cKxOCJN8cFukm6WZAsI7BgpqfY+5oX/nbLMYosPu0lqJcl2RLPD9jB/VtLvJT0iaX3hVdYoua2kYyWdLek4SbbfudX9oNePVyQFx6+QS+0iyVbGdJZkv4z2Bio3s8QL6S1lEEAAAQQQQAABBBBAAIF4CDg/72OLHK+++urs7halHLbTxdy5c9WmTZtSqonsXMfmfcI4dZT0sO8EEi7C6FEWAQQQqK5A7OOKQpI0wyZc/OEPf1CvXr307rvvFq09dOhQjR49Wo0aNSq6jnKe6GBcMU3SQJ+BJWdazJD0g+dL344wz5eSfqcX2D8SLgqEohgCCCCAAAII1Cmwg7dgaXOBv/3tb2revLlzZPfee6+6du1acrvbtm2r2bNnq1mzZiXXVe0K1q5dq3322Sd42caSPqt2W8p4vTQtqCwjG1UhgAACVRFITBxRl5b9b6tNhNsuWnUdSUm4cCyOSEt8YE9PRkuyN3/ljmITLqyu7plkh1GS9m/gL4QlSIyRdI+kL0L8NdlZkm0FY8kQ+Q5LlJgs6WpJn4eo14r29G3xbW+eurCEpJCQl6Y4AggggAACCCCAAAIIIJBKgUTM+zzxxBPq0aNHSYscc6PfvXv37BummzZt6twN4di8TxhfEi7CaFEWAQQQiE4g9nHF22+/rUsuuaTBF3yGSbgo10tDd999d91///064ogjohtB35UdjCvSmHDB86Xv7lmeL8XiL0f0jSDhIvoxoAUIIIAAAgi4LvBz7y222X60bNlSL730knN9+vzzzzVo0CDNmjWrVtttq+fx48dnt3q2SXAre99992ncuHF69VVbS1b7sDdZd+5sL8917zjooIO0evVqf8N/Iekh93qyucVpWVDp8BDRdAQQSLFAIuKIusZvw4YNGjJkiKZOnVrvECcl4cI66VAckZb4oENmWBZmkhgsgTZ3FJNwYbtaWNKGP3GjkD9dlhwxrMDkCLvGhMBbouq6Rph6rY49Jc3xds6wpA3bnWNJIR2gDAIIIIAAAggggAACCCCAQNECzs/7fPHFF9m5nSlTpuRF+OUvf6mRI0fq0EMP1VZbbaX33ntPt99+e/aZUl07nd5zzz065ZRTikaN8kSH5n3CMAUTLuxB4VlhKqAsAggggEBVBGIbV2zatEnPPvusLr74Yj3//PMNYoRJuHjsscd08skn540rDj/88OyalXbt2mnrrbfWunXrsjHLpEmT8rbBYpqxY8dqm222abCN1SjgWFxhqBf7XPpLmlkNpwivwfOlb/F5vhThTRi3S5NwEbcRoT0IIIAAAgi4JzBW0vBcswcMGKAbbrjBuV5Y4oQlVKxcubJG2xs3bqwbb7xRp59+urbYomboZEkVvXv3zvvl9sorr9Svf/1r5xysweeff362z75jnKTS9sqOViItCyqjVebqCCCAQHECiYgj6ur6vHnz1K9fvzofsOfOS1LChUNxRBriA9ty7g5JbQL3aNiEC3uL0aXerhL+qj6S9JikP3s/PFzScYHkDvvIdrqw3/WNDfyZ8L8hyJIirpF0rZes0SSzG8WvvN01rBr7vJ+keQX86bEg/iJJ13llZ0i6RNKGAs6lCAIIIIAAAggggAACCCCAQPECzs/72MLFM844Q88880wthS5dumR3q9h1111rfGaLLh9++OHssxY7P3iceeaZ2ZdzbL+9vXfArcOheZ8wsMGEi7sknRGmAsoigAACCFRFIJZxxQcffKCJEydq+vTpDT4LyikVmnDx9ddfa8SIEbrqqqtqAdtzpbvuukstWrSo8Zm9PNQSK6w9waN169bZc/bZZ5+qDFhDF3EsrrCdue0ZRe4YJMl2vUjqwfOlb0eW50tJvcOL7BcJF0XCcRoCCCCAAAIIbBZ4WJJNRmaP2bNnZ5MQXDuWLl2qDh0sQbvmUd/E9zvvvKOePXvq8ccfr3XemDFjsl9+XTzmzJmjPn36+Jv+iKQTXOyL1+Y0LKh0eHhoOgIIpFwgEXFEvjF87bXXsjHR8uXLGxziJCVcOBRHJD0+2FbSeC9RIngPhk24yPcWI3taY0m57wYqt0n40ZL8waQlR9gXhEX1/DLsbl8lJB3vlbGHF7Yzd9L3YQAAIABJREFUxhe+c4I7YNwn6RxJHzfwS+Z/MGDtPUnSigZ/MSmAAAIIIIAAAggggAACCCBQqoDz8z5PPPGE2rZtm9ehvp0qNm7cqFGjRslezhU8bGHkggULsjvGu3Y4NO8ThrZ9YBfM+ZJOC1MBZRFAAAEEqiIQq7hi/fr1sv9dvP7662Uv9wxzFJpwUd96FEvyuOSSS2q9NNTasWLFCp100kl6993g9L1kLxXt3LlzmOZWrKxjcYW9IOoyH4btdmE7cSfx4PnSd6PK86Uk3uEl9ImEixLwOBUBBBBAAAEEsgLvZzK3d85ZrFmzRgcccIBzNBs2bNCHH36o119/XS+//LJWr16tVatWqWvXrho8eHDe/lh5S7h45BHLR6h5uLzDxSuvvBJ8E8IHknZxblC/a3DSF1Q6PDQ0HQEEEEhGHBEcx/reIJRvzJOUcOFQHJH0+KCHt5114zz3XJiEi6aSbpF0sq8eS7YY4u08ke+WDiZGWJnFks7zvjvkO8d2xrAECmtvfUkRtlvHQ145S+SwbeSfrudv6VZeW3MrXPIlcvCnGAEEEEAAAQQQQAABBBBAoDICzj8/mjt3rnr16lVL5+CDD9b8+fPrfR729NNP6+c//3net13brqi267prh0PzPmFoj5X0B98JJFyE0aMsAgggUD2B2MQVtrbEkh1sp6tijkITLp577rnsS0M//dSmwr87GjdurIceekht2gQ3t/62zCeffKJzzz1XCxcurNW8sWPHatiwYXkTNYrpSynnOBZX2Auuhvr6m+SEC54vfTvQPF8q5Rc8oeeScJHQgaVbCCCAAAIIVElgr8xbZf+eu9YOO+xQ8DaJVWpfRS9jSRndu3eXJZkEjzi9GaAYBPuS/tlnn/lP/XdJbxVTVwzOSfqCyhgQ0wQEEECgKIFExhGbNm3Kbsk8YMCAGnGR/W+rvdnQ3tizcuXKGmBJSriwjjkSRyQ5PthP0pxMYkLrOn4zwyRcnCLpHl89f/R2q3i7gd/6XSXZ06YuvnJdJd1bx3mXSLrW+8y2j+sp6Z08ZfeQNFdSO++zAd516mrOIZLmSbJ91S1otwcFfynqLxYnIYAAAggggAACCCCAAAIIhBFIxLzPpEmT9Ktf/apWvwuZy7G3XVtSRXAeyCqzOSL7t8UW7i3ZcWTeJ8y9Gky4uF/S6ZL+FaYSyiKAAAIIVFQgVnFFQwkXnTp1ysYAffr4N4L+zqfQhIu6Ej/btWsn+2yPPWy6vPZhz6lGjx6d/Rc8LBFj8uTJ+v73v1/RASu0cofiimDCxeWSfldoPx0qx/Ol7waL50sO3bjVaqp7396qJcN1EEAAAQQQQKAQgRrb7B555JF69tlnCznP+TL1vbnatmC86aabtMsu7m4KcdRRR8nemOA7Okha6ujAJXlBpaNDQrMRQACBrEAi4whLxDzrrLO0fPnyGsM8dOhQnXHGGdndsZKecOFIHJHU+CC4u4TdiLYDhH91SKEJF9tJmpTZcaK/72Y+19vxopA/Y8FkjVmSBuXZGWMbSVdnXrxlSRd2WLLIBZJqvrbr289sxw37vJNXtr6+NJJkT5Ryb50a6/3314U0njIIIIAAAggggAACCCCAAAIlCSRi3sfeAj1ypH31rHmUmnARt8WOYUbakXmfMF2ylzrYCyZyx+8zcxe2iPLlMJVQFgEEEECgogKxiivqS7i47LLL9Otf/zr70s6f/vSneVEKTbioKw7p1q2bbr75Zu244451os+ePVt9+/at9fnxxx+vO++8UzvvvHNFB6zQyh2KK35jObO+ftku4NcU2k9HyvF86buB4vmSIzdttZtJwkW1xbkeAggggAACyRIYKGlarktnnnmmbrvttmT1MNCbL7/8Ura14cSJE2VfUoPH3nvvrdtvv11t27Z12sEWis6aZWviNh+26G26o51K6oJKR4eDZiOAAAKbBRIXR9SVkHnsscdmd7aw3aPyvdmwkIf0Lt03jsQRSYwPbJ7P3sB4o2004iUs2A4QW3pJCrnbqNCEi/0zO0PcLamVd6LtENE98291gfdjcDeK1yR1y7PDRDCxw3bGsOSLDXmuE6bsYZJsz/S9Jdm2MqdlfF4tsO0UQwABBBBAAAEEEEAAAQQQKE0gEfM+db1Zer/99tPChQt1yCH24tv8hz1LOvXUU7Vq1apaBTp27Jh9M/UPfvCD0pQjONuReZ8wMsdIWpZ5SUNu/RQJF2H0KIsAAghURyBWcUW+hIv9998/u4bk5z//ubbccks9/fTTJSVc1JfU0b9/f9kuXNttZ9Pl+Y/FixerSxf/BtTflovb8yiH4ooRmWctY3zaV0j6bXVu/6pchedLNZl5vlSV2869i5Bw4d6Y0WIEEEAAAQTiJGAZ25flGmQZ9sOHD49T+8rWltdff109evTQiy++WGedO+20k6ZNm5ZdSOniNtD+jo0bN04jRth3xs2HbYdob/Rx8UjigkoXx4E2I4AAAkGBRMURtkXzXXfdpQEDBujTT797Mb9th2wP4Dt06KBXX301FQkXjsQRSYwPWmSSCyz7ubX3y2bJsvaWpZMk3eH7BSw04aLGW8Ma2Hki31+472USPyZKsodhuaOHl8ThLx8miaLQssFyF0uaknkDVXDc+cuMAAIIIIAAAggggAACCCBQGYFEzPssXbo0O6eT77A3S59zzjl16t17773q2rVr3s9/8pOfaN68efqP//iPyuhXsFZH5n3CCLSR9IT3wgo7z3YKtRdYvBSmEsoigAACCFRUIFZxhT8Zwl7IOXjw4GxM0KRJk80IpSZc2HOmCy64IPsyr+BhO2jY2pytttqqTvS6rm/PrJYsWaIjjzyyogNWaOUOxRXDJI3z9csWRo0vtJ8OlOP50neDxPMlB27YqJpIwkVU8lwXAQQQQACBZAjM894Um+2N7fjQu3fvZPQs0Iu//OUvsq0ZX3vNXsxb+zj88MN13XXXybY8dD3ZwnpnX9z79Onj76i93dgWyLl4JHFBpYvjQJsRQACBoECi4gjbHvr000/XypX2Iv3vjqFDh2r06NFq1KhRahIuHIkjkhYf2FbPkySd5919yyWdlYnVbVeKnkUmXNguE9f6bufRmbc92r8wSQuF1FFoEoU1pdCy/yXJ/sbs7i2U6CVpLX+GEUAAAQQQQAABBBBAAAEEqiaQiHmf+napaN26dXbX9xYtbH1azWPt2rXZl3I88sgjecHj9nbpMHeFI/M+YbpkCRdP+na4eEtSZ0l/ClMJZRFAAAEEKioQq7jCEi7Gjx+vAw88UL/85S9rJFrkFEpNuPjwww/Vs2fPvLHEmDFjgi/PrIVf6vUrOpq+yh2KK+zlpBN8TU9SwgXPl2re8DxfqtYfAAevQ8KFg4NGkxFAAAEEEIiRwOOS2uba8+ijj+q4446LUfPK15T6vpAeeuihuvbaa7NbQtpiyiQcjz32mI4//nh/V2w75XaO9i1pCyodHQaajQACCNQSSEwc8fnnn+uSSy7RTTfdVKOTxx57bDaJcc8998z+PC07XDgSRyQpPrD5PUuqyL3qyrZYsTcx3uUlRxSTcJFvd4q+lmMd8m/ZaV7iQ+60myUNzuy88U9fPdtIulqSJWfYka9MrvgPJM2V1NH7Qb4kEHuN2PWSctnD/bw6wySKhOwmxRFAAAEEEEAAAQQQQAABBAICiZj3sTmfQYMGadasWXkH2F7GNWrUKLVr107bb7+9rPzjjz+effnG888/X+dNcfDBB2v+/Pk64IADnLtxHJn3CeMaTLj4P2/e4X/DVEJZBBBAAIGKCjgXV5Sa8JCWhAuH4opgwoU9m/hNRe/66lTO86WaLxnj+VJ17jtnr0LChbNDR8MRQAABBBCIhcBqSQfmWmK7QNgkcRKPuXPnqlcvezFu3YdNrF955ZX62c9+pi233NJphlWrVumQQw7x9+FlSS0d7VSSFlQ6OgQ0GwEEEMgrkIg4YtOmTbI4IbjLl23LvHDhQnXo0GFz59OScOFIHJGk+MCCNnvDV+6VmtMzCQ1DJH3u3XzFJFw0ljRNkn/7OruZl4b8e2aLFp7ynWOv9rT2fBiox78TxqOSzpD0QZ5r7S3pTklHe59ZYsmMQLkuXvKJ9WGxt+vH+yHbTXEEEEAAAQQQQAABBBBAAIHSBBIx72MEixYtys77fPqpvd+gfMdTTz2lNm3sa7NbhyPzPmFQSbgIo0VZBBBAIBoB5+KKOCdc3HHHHdndM+JwOBRXBHfzHitpZBwMS2wDz5dqAvJ8qcQbKumnk3CR9BGmfwgggAACCFRW4J3MAqfdc5d46623Nr/BubKXrX7tV111lYYOHdrghW1x5fDhwzV48GBtu+22DZaPa4G3335be+21l79570raI67tbaBdSVpQ6egQ0GwEEEAgr0Ai4ghLOO3Ro4fWrFlTo5MWN9jbDP27X6Ul4cKROCIp8UHwbTvLJZ0lyX9DFpNwEdxJwu7vn0p6OuTfM5usX5jZlWI/77xnvGSKdYF6bJu8+yRZkoTFnSdJWpHnWsFyJ0p60VeuqZeA0d37mWVM244YHAgggAACCCCAAAIIIIAAAtUVSMS8j5HVtbNpqZyuJlw4Mu8TZniO9F4WsZV3EjtchNGjLAIIIFAdAefiChIuCrsxHIorLpQ0xder8ZKGF9bL2Jbi+RLPl2J7c8a1YSRcxHVkaBcCCCCAAAJuCKz3FkVlW/vJJ5+oSROLyZN3vPbaa/q3f/s3/eAHP9AWW2yhdevWacqUKZo0aVLezl533XW66KKLsmVdPNavX68dd9zR33R7dZOrg5uUBZUu3kq0GQEEEKhPwPk4wv738sILL9Ts2bNr9PPYY4/VnDlzaiWipiXhwpE4IgnxgQWaF0m6zrsBLV7r5+124b8ni0m4sERbS1Ro51X0mqRukv4S8s/a/pmdN+7OJFO08s5bmUkGOU3Sq4F6LInbfpGO934+UdIwSV/4ym0vyYLv87yfWYLGOZI+9pXx93VBJnmjf+DzkM2nOAIIIIAAAggggAACCCCAQJECzs/7+PttL9o466yztHy5veeg9MNe3rVkyRIdeaSt9XfrcGTeJwzq4d4LJrb2TrJdOTsGXvAQpj7KIoAAAgiUX8C5uIKEi8JuAofiikGSrvf16reSriisl7EsxfMlni/F8saMe6PcXAEYd1XahwACCCCAQHoEvpSUm4DUl19+qa233vyfiVfYuHGjJk6cqCuuqP09qkWLFpo3b54OOcRe6uve8dVXX2mbbbbxN/wrSTV+4FCvkrCg0iFumooAAggULOB0HLFp0ybdfPPN6tfP1rd/d+y+++6y7Zh/9rOf1YJIS8KFI3FEEuKDw7zdI/b2brapkoZI2hC4+YpJuCg0UaKhX/hC67E5ynMzO6rN9Cq05JFrMgm/19rLRL3E319JGuX7vLekRb4G7ClpjqRjJdn5liCypKEG8jkCCCCAAAIIIIAAAggggEBFBJye98knYi/mGjRoUDZRopCjTZs2OuywwzR58uRaxVu1aqW7775b++9vX5vdOhyZ9wmDGky4sEW9lnDxXJhKKIsAAgggUFEB5+KKOCdcxGmXLYfiCnsYOMN3l7uecMHzJZ4vVfSPdlIrJ+EiqSNLvxBAAAEEEKiOwDeSNscT33zzjbM7OhTL9f777+u8887T4sWLa1UxYsQIjRo1SlttlduFuNirVP88W0S65ZZb+i9sixJr/KD6rSr6iklYUFl05zkRAQQQiLGA03HECy+8oG7dumV3vfIfY8eOzSZjNmrUqBZ9WhIuHIkjXI8PdvYm90/2bjR7xaYlINhOFMHDhYQLa7PtYDFB0sAC/m5ZxrPtgrHRKxtM2LDdMmyLb1skkTsslm0t6WxJx0iyVS32C/y4t5vHE4EdNQpoBkUQQAABBBBAAAEEEEAAAQTqEHB63qeuUf3oo480YcIETZ8+XZ9+arn++Y8+ffpo3LhxmjVrlkaOHFmrkMsJF47M+4T5xfyJt8PFtt5Jn3kJF8+EqYSyCCCAAAIVFXAuriDhorD7waG44kxJt/l6Zc8nLiusl7ErxfMlni/F7qZ0pUEkXLgyUrQTAQQQQACBeAo498W2EoyTJk3Sr35lL9yteZxwwgmaM2eOfvjDH1bishWt06EvtoU4uL6gspA+UgYBBBBwUcDZOOLjjz9W//79tWDBghrunTp1yu56sdtuu+UdDxIuYnWbuhwfWDavBZ+WnGCHrfCwtyvNq0PYlYQLa/5OksbWk3RhfbV+28MM/04ezSXdIamNpHcl9ZBkCRS5w5I5LEljcObcxnU42e4YtkPIP2J1p9IYBBBAAAEEEEAAAQQQQMBNAWfnfRritucn9gKO+fPnZ3e7WLFiRTb5wnar6Nixo3r06KHWrVvLytmLua666qpaVbZr105z587VHnvs0dDlYvd5wp4fme+PvYSL73vYJFzE7q6jQQgggICciytKTbiw2OKCCy7IrjcJHvbST/u3xRZ1L/2t6/qNGzfOxi9HHnlkLG4rh+KKPpJu96FN8p7TxMIxRCN4vsTzpRC3C0WDAiRccE8ggAACCCCAQCkCzm3dWEpn6zrXJsV79epV62OX31Dk0NaNhQypywsqC+kfZRBAAAFXBZyNI+qbKC/XYMRpS+ewfXIkjnA5PmjrTezv7Y3NVC9RwJ+A4B82lxIurN25nSjOkXR85q1R1s9XJT0o6eZMMsUrkvzjZw8ILFHiSq/TU7z//sL7b9tu5lJJVxdwLy/KJGz0l/ReAWUpggACCCCAAAIIIIAAAgggULeAs/M+5RrUf/7znxo8eHD25RzBw17aYQsomzZtWq7LVa0eR+Z9wniww0UYLcoigAAC0Qg4F1eUmnCxYcMGXXLJJZoxY0YtcXshmL0UdLvttqtzNO6+++5sEmjwiNsaFofiClsQ5M9+uU7SJdH8OpR0VZ4v8XyppBso7SeTcJH2O4D+I4AAAgggUJrAev8bYj/55BM1adKktBodPLuuhIu4vR0gDO369eu14447+k+xtwm7OrguL6gMM2yURQABBFwTcDaOIOGi/lvNkTjC1fhgV0n2hKWLNwrLJfWW9Fo9o+JawkXYv2X7S7pbUitJ6yR1k/SCr5LDJC30EjfsxzdlEjZGeTthbCupu6Rxvs8tccM+3xi2IZRHAAEEEEAAAQQQQAABBBDYLODsvE+5xvCdd95Rz5499fjjj9eqcuDAgZo4caK+973vletyVavHkXmfMB6HeztcbO2dZM/DOmb+PRumEsoigAACCFRUwLm4otSEC9McO3asRo4cWQu2d+/emjZtmmw9Sl3H7Nmz1bdv31ofH3/88brzzju18847V3TACq3cobjiVO85RK5r0yQNKrSfMSnH86XaA8HzpZjcnK40g4QLV0aKdiKAAAIIIBBPgXcyC752zzXtrbfe0p577hnPltbTqo0bN2r16tV6//339dJLL+ndd9/VypUrZV/u7I0BhxxySL19qivhYvfdd9f//M//6Cc/sZfjuHW8/fbb2muvvfyNfleSe3tbf9sDVxdUunXT0FoEEEAgvICzcQQJF/UPtiNxhIvxQXCnBlsAYMkWtitDfUcxCRcW982V1M6reJUke6Bgu0uEOfyT1XbeSkmneTtWhKmnrrJmMlrSUK9AMFnCEiomSLrI+9x2yThX0j98Fdr8qP1spvezNV4SxupyNJA6EEAAAQQQQAABBBBAAIGUCjg771Ou8XrxxRd14oknZp85BY9rr702+9ZqFw9H5n3C0AYTLj7yEi78L3MIUx9lEUAAAQTKL+BcXFGOhIu6kibatWsnW6Oyxx75l29s2rRJo0ePzv4LHueee64mT56s73//++UfpSJqdCiuCCZc2IuxBhTR5ahO4flSbXmeL0V1Nzp8XRIuHB48mo4AAggggEAMBGwR0oG5dvzlL3/RwQcfHINmhWvC66+/nt1O0Sa/g8c999yjU045pc4Kv/76a40YMUJXXXVVrTJx244xjMqqVauCiSYvS2oZpo4YlXVxQWWM+GgKAgggUDEBZ+MIEi7qvycciSNcjA9+JukOX8LzREnDJH3RwG9pMQkXP/ASLuyNjrnjp94bH8P8UbDMZdtdYj/vpGckneHtRBGmnrrK+nevyJcosY+kuyS19iqwxIpb8lQWLGcPSmrv1V6OFlMHAggggAACCCCAAAIIIJAOAWfnffzDYwsW7YVd7733nl599VXZrhV//vOf9eGHH+r8889Xnz596hxNe6HXgAH51+EtWbJE7du3d/JOcGTeJ4ytzRk8nXmR+FbeSf/nJVz8b5hKKIsAAgggUFEB5+KKciRcPPHEE2rbtm0tWHvx5/33368jjjgiL/onn3wiS6xYuNCm5msetmvGsGHDtMUW8Vg27FBcYYuG7vFp2guc+lf0ri9v5Txfqu3J86Xy3mOpqC0efzlTQU0nEUAAAQQQSKSA7YO8+Rveo48+quOOO865jtb3hdMmy6+//no1adIkb7/+9re/6fTTT9fy5ctrfd6pUyfNmTNHTZs2dc7ksccek20n6TuW+d5w7Fp/XFxQ6Zox7UUAAQSKEXA2jiDhov7hdiSOcC0+2E3SzZI6efq2EKCXpLUF/PIVk3Bhe5Hblti2g0busLj/iQKu5y/SRtJTvh88Isna82HIevIVt90rxku61PvQdrmw3Sy+9hW21StLvP+2V4qemPlXO8tastd5TfZ2urDi0716/1WGdlIFAggggAACCCCAAAIIIJBGAWfnffyD9eWXX+qKK67QpEmTao3hRRddpAkTJmjbbe3rac3DdlQ/77zztHjx4lqfNfRW6rjfLI7M+4RhtLmLJzM7aObWT5FwEUaPsggggEB1BJyLK8qRcLFu3TqdccYZeuYZe49RzWPixInZ3bLyJU6sWLFCJ510Ut5dthYtWqTOnTtXZ9QKuIpDcUUXSff7umTPa84roItxKMLzpdqjwPOlONyZDraBhAsHB40mI4AAAgggECOBeZJOy7XHtjTs3du/JitGLa2nKfaGovHjx2d3qggejRs31vTp07NfZLfccssaH3/++ecaMmRI9vN8h9U3atQobbVV7qU4bnhYKy1RJPBmprsl9XCnBzVa6tqCSkeZaTYCCCAQWsDZOIKEi/rH2pE4wrX4IJi4EPoXroETgrtXbCPpakmX+M6zBI+5IS9s3xXsdz132K4RVueGkPXkK/5fXt27e2+izJeAYq8avd07eaX33eXVPJXZHOko7599/KCXbPJxGdpJFQgggAACCCCAAAIIIIBAGgWcnfcJDlZdO1W0aNFC8+bNC+4Wro0bN8oWQVqiRr7D5WdH1h9H5n3C/M6RcBFGi7IIIIBANALOxRXlSLjYsGFDNqnCYpHg0apVK911112yeMR/1LeG5eijj9add96pvffeO5pRzHNVh+IKe5mTP5P2Nklnxway/obwfKm2D8+XHLl549ZMEi7iNiK0BwEEEEAAAbcErpF0Wa7Jtv3g8OHD3eqB19r6svwt6WLgwIG68MILtccee+jrr7/WmjVrdNVVV2W/xOY7GtrGMe5I48aNCyag/E7S5XFvdx3tc21BpaPMNBsBBBAILZCYOKLQnr/66qs67bTTtHKlrfv+7rCJ8bvvvlv7779/oVXFupwjcYRr8UG1J8TtHrPEiGt9N9tISWND3nzBOkZn3hhp/4L+IauVbT93vSRLqLDjYklT8tRrGdVjvDIN7a4RpmzY9lIeAQQQQAABBBBAAAEEEEibQGLmfV588UWdeOKJed8Sffjhh8vmQWzXiq233lr2JuopU6bk3RHDbgBb4Lhw4UIddthhzt4Pjsz7hPENJlz8Q9IvJP0pTCWURQABBBCoqIBzcUU5Ei5M9N5771XXrl3z4rZp00a2Rsf+byFxSByTPh2KK06Q9JBvIEi4+A4j+EIv+4TnS+XZ6b2if1ipPLwACRfhzTgDAQQQQAABBL4TGChpWu4/zzzzTN12m32vcO/44osvNGzYsOxbh8pxXHrppdldM/JtJV2O+itdx1lnnaVZs2b5L3OBpPxbeVS6MaXX79qCytJ7TA0IIICAGwKJiSMK5U5LwoUjcYRr8UEUCRftJS3x3d9zJFlM+GmB9/z3JFlwbb/rucN2TLOd00o9OkhamKm/saQ/ertRvJ2n0jBJFGHKltp+zkcAAQQQQAABBBBAAAEEki6QmHkfe1P0oEGDgs9Mihq/oUOHavTo0WrUqFFR58fhJEfmfcJQ2ZzLE5kXNuS2uV8u6TxJq8JUQlkEEEAAgYoKOBdXlCvh4t1331WfPn306KOPlgQc1xeGOhRXdJT0sG8Q7HlJ7oVQJY1NFU7m+VJNZJ4vVeGmS+olSLhI6sjSLwQQQAABBKojUGMR1pFHHqlnn322OleuwFVs1wr7Qrd8uc2lFn8ce+yx2S2V99xzz+IrifjMo446Ss8995y/FfalY2nEzSr28q4tqCy2n5yHAAIIuCaQqDiiEPy0JFw4Eke4Fh/8RNKVhdxnecrsLOlQ389flbQuUG6opBcDP7MtVyw5opX3c9ua5TRJdn4hh+1LfmcmaeNor/BrkrpJ+kshJ9dTpqkk20O9u1fmXEm31FE+TBJFmLIldoHTEUAAAQQQQAABBBBAAIHECyRq3mfJkiXq1q2bPv200HcQ1B7fLl26aMaMGdp1112dHnxH5n3CGB8jaVlmR87c+qnfezu+vxymEsoigAACCFRUwLm4olwJF6a6aNEi9e7du6Q4JK5Jnw7FFccH1svc4b0IqqI3fpkq5/nSd5A8XyrTTZXWaki4SOvI028EEEAAAQTKI7CXpL/nqtphhx1K+pJXniaVVsuyZcvUt2/f7LbPxRytW7fWzTffrIMOOqiY02NzTuPGjfXZZ5/52/Pvkt6KTQPDNcS1BZXhekdpBBBAwF2BxMURDQ1FWhIuHIkj0hQf9JRkk/+5Y6SksQ3dr5K2kzRJUn+vh+HVAAAgAElEQVRf2fqSG4JVniLpHt8Pw+6QUVcT/f1Z7L118v06CvvLWkKJ7bDxep6yNkc6yvtnHz/oPSz5uAAniiCAAAIIIIAAAggggAACCNQWSNS8T6m7pNuzI9shvkWLFs7fK47M+4Rxbuftnpk7h4SLMHqURQABBKoj4FxcUc6Ei40bN2rixIm64ooritKOc9KnQ3FFMF6wl03Z84ekHzxf+naEeb6U9Du9wP6RcFEgFMUQQAABBBBAoE4BW9xkb83NHrZLxAEHHOAs16ZNm2RJFwMGDJAtigxzdOjQQZMnT3a6/9bfV155JTjp/4GkXcJYxKxsmhZUxoye5iCAAAINCiQqjmiot2lIuHAojkhTfFDshLjd0sGkiT96iQhvN3C/7ybpZkmdfOXCJGvUVb3FpDdJ6izJXiva217wVU9b/st7S6UVqW+Hje9LmpxJMLY22jE9U/+lkv7V0O81nyOAAAIIIIAAAggggAACCNQpkKh5nw8++ECXXnppdofzMEdSnh1Znx2a9wkzRMdK+oPvhPu9+YYabyULUyFlEUAAAQQqIuBUXFHOhAvTtORPW4sybty4UC9BtThk6tSp2m+//SoyKKVU6lhcEUy4mO/tCF4KgQvn8nzp21Hi+ZILd2sV2kjCRRWQuQQCCCCAAAIJF3hYUsdcH2fPnp3dztD14+9//7tGjRqlhQsXNviFdaeddtLw4cPVr18/bb/99q53PfuwoE+fPv5+PCLpBIc7lqYFlQ4PE01HAIGUCiQyjqhrLNOQcOFQHJGm+KCUCXF/gkPu1r5B0n97CQ/5bncLiCdIGuj7sNBEjfr+FNo8piVEzPQKLfB236hvF4r/kDRPkm2ZbUcvSXPzXGQfSXdJau19NkDSjJT+XabbCCCAAAIIIIAAAggggEC5BBI37/P5559r5syZ2cWOH330Ub1OSXt2ZJ11aN4nzD0cTLhIywLKMEaURQABBOIg4FRcUe6ECxuAb775Rn/4wx80dOhQPf/88/WOie0cMXDgQA0ZMkQWk8TxcCyuOEbSEz7HtMQLPF/i+VIc/3xE1iYSLiKj58IIIIAAAggkRmCspOG53tjOEDfcYGuw3D9st4u33npLDzzwgB5++GGtXLlS69aty3bs0EMPVatWrfSLX/xCHTt2VJMmTdzvsNeD888/XzfeeKO/P+MkjXC4g2laUOnwMNF0BBBIqUBi44h845mGhAuH4og0xQelTIjbrdzF1lRIauy7ry05YaiktYF7vbmk0ZL82bu2E0U/L/GhlD91Vvcdktp4yR7dJC1poMJtveSPi7xyD3pJG//wnRdM5FgjqXvm3+pSGsu5CCCAAAIIIIAAAggggAACSuy8z/vvv6/7779fDz74YN5nR926ddMxxxyTqGdHdj87NO8T5tfv+Mxcw1LfCWlZQBnGiLIIIIBAHASciisqkXCRGwTb7eLZZ5/VfffdpxUrVui5557LfrT33ntn17B06tRJJ510knbZxd6nFN/DsbgimHBxjyR7RpH0g+dLEs+Xkn6Xh+gfCRchsCiKAAIIIIAAAnkFfi7p97lPWrZsqZdeegkqhwUOOuggrV5dY33ZLzJv+33I4S6laUGlw8NE0xFAIKUCxBEJG3iH4og0xQelTog3yiQ4XCrp6sDtaokUT0t6JpOc+7WkwyUdF0jMsFOuyPxsYiZJe2MJt7vNYdqk9nVeHbb7xCWZnTY2FFCnJWjYrhZ7e2VvkjQqszvGu5IsIcOSKyzBOPe5JZLYDh3WJw4EEEAAAQQQQAABBBBAAIHiBZj3Kd4ulmc6NO8Txq+jJHtreu6wnTJPD1MBZRFAAAEEqiJAXFEV5updxLG4wp4zPOXTuU/SKdXTiuxKPF/i+VJkN18cL0zCRRxHhTYhgAACCCDglsAO3htmN7f6b3/7m5o3txfQcrgmsHbtWu2zzz7BZtvbjD9zrS++9qZpQaXDw0TTEUAgpQLEEQkaeMfiiDTFB6VOiNtdur23o4UlI4Q5JksaJunzMCflKbu/pLsltfISJXoEtu+ur/q6EkbynbMoU3//zEs73yuxvZyOAAIIIIAAAggggAACCCAgMe+ToLvAsXmfMPLBhIvbMzt6nhmmAsoigAACCFRFgLiiKszVuYiDccVR3sunckD3Szq5OlqRXoXnS/lfSMbzpUhvy+guTsJFdPZcGQEEEEAAgSQJPC6pba5DM2bMUL9+/ZLUv9T0ZebMmerf39aYbT6WSWrnOECaFlQ6PlQ0HwEEUipAHJGQgXcsjkhTfFCOCXG7S203iK6SRkqyBIj6jlcljZFk22p/UeItbgkTo72ED6vKdsuwJI4w9Vrb7QvK+Dw7cOSad6u3G8cHJbaX0xFAAAEEEEAAAQQQQAABBL4TYN4nIXeDY/M+YdRrvDFdks0PnBOmAsoigAACCFRNgLiiatSVvZCDccURkpb7VB6QdGJllWJRO8+Xvn02xvOlWNyO0TeChIvox4AWIIAAAgggkAQBe9OtLV7KHp07d9aiRfZyWA7XBLp06aLFixf7m22L2a50rR+B9qZpQaXjQ0XzEUAgpQLEEQkZeMfiiDTFB+WaEM/dqU0kHSOpm7fjxKHeB5Zk8ayk30t6RNL6Mt3ah0ial9nhooWkNZJsd4u/FFG3zYMeIOlcSZ28pJF1meRie0h3m6QnM8kk3xRRL6cggAACCCCAAAIIIIAAAgjULcC8T0LuDsfmfcKo22JJ/4MxEi7C6FEWAQQQqK4AcUV1vSt2NQfjChIuvr0b7IVcY0u4MXi+VAIep0YvQMJF9GNACxBAAAEEEEiCwI8l/cnfkU8++URNmliszOGKwPr167XjjjsGm2sL6P7sSh/qaGeaFlQ6PlQ0HwEEUipAHJGAgXcwjiA+SMB9RxcQQAABBBBAAAEEEEAAAQRiL8C8T+yHqOEGOjjv03CnvitBwkUYLcoigAAC0QoQV0TrX5arOxpXHC5phQ/gocx//6IsIFSCAALOCJBw4cxQ0VAEEEAAAQRiL7Ba0oG5Vt5yyy06++yzY99oGvidwK233qpzzqmxS/LLklomwIgFlQkYRLqAAAKJFyCOcHyIHYwjiA8cv+doPgIIIIAAAggggAACCCCAgDMCzPs4M1T5G+rgvE8Y8WDCxc2SzgtTAWURQAABBKoqQFxRVe7yX8zRuOInkl7waSzJ7Pjdsfw61IgAAnEWIOEizqND2xBAAAEEEHBLYIykEbkmt2/fXkuW2HcMDlcEOnTooKVLl/qba1sB2paArh8sqHR9BGk/AgikQYA4wvFRdjCOID5w/J6j+QgggAACCCCAAAIIIIAAAs4IMO/jzFDlb6iD8z5hxIMJF9MkDQpTAWURQAABBKoqQFxRVe7yX8zRuMISLp6XlFtv/Zik9pKCz5rKD0aNCCAQGwESLmIzFDQEAQQQQAAB5wUOkrTK34uXX35ZLVq0cL5jaejAmjVrdOCBmzcoyXX5YEkvJaD/LKhMwCDSBQQQSLwAcYTDQ+xoHEF84PA9R9MRQAABBBBAAAEEEEAAAQScEmDex6nhqtlYR+d9woh3kXS/74QpkgaHqYCyCCCAAAJVFSCuqCp3eS/mcFzxY0kvStrSEyHhory3BrUh4IQACRdODBONRAABBBBAwBmBxyW1zbX28ssv14QJE5xpfJobOmTIEF1zzTV+gmWS2iXEhAWVCRlIuoEAAokXII5wdIgdjSOIDxy932g2AggggAACCCCAAAIIIICAkwLM+zg5bJKj8z5htE+RdI/vBBIuwuhRFgEEEIhGgLgiGveSr+pwXBFMuLD1NMdJ+rpkFCpAAAFnBEi4cGaoaCgCCCCAAAJOCJwt6ZZcS5s2bar33ntPW2+9tRONT2sjv/rqK+266676+OOP/QTnSLo1ISYsqEzIQNINBBBIvABxhIND7HAcQXzg4P1GkxFAAAEEEEAAAQQQQAABBJwVYN7HwaFzeN4njHZXSQt9J/xO0uVhKqAsAggggEDVBYgrqk5e+gUdjytaSXpBUiNP4gkv4WJj6TLUgAACrgiQcOHKSNFOBBBAAAEE3BF4X9LOueZed911GjyYnXfjPHyTJ0/WxRdf7G/iB5J2iXObQ7aNBZUhwSiOAAIIRChAHBEhfjGXdjiOID4oZsA5BwEEEEAAAQQQQAABBBBAAIHiBZj3Kd4ukjMdnvcJ49VN0gLfCVdKGhamAsoigAACCEQiQFwRCXvxF3U8rjhY0ouScm+bfUrSzzIxw1fFi3AmAgi4JkDChWsjRnsRQAABBBCIv8CYzLZ5I3LN3HffffXXv/41/q1OcQt/9KMf6Y033vALjJU0MkEkLKhM0GDSFQQQSLwAcYRjQ+xwHEF84Ni9RnMRQAABBBBAAAEEEEAAAQScF2Dex7EhdHjeJ4z0aZLm+U4g4SKMHmURQACB6ASIK6KzL+rKjscVlnBhO1xs43X+WS/h4l9FYXASAgg4KUDChZPDRqMRQAABBBCItcBukt6RtDnOmDp1qi644IJYNzqtjZs2bZoGDRrk774tPtxD0j8SZMKCygQNJl1BAIHECxBHODTEjscRxAcO3Ws0FQEEEEAAAQQQQAABBBBAIBECzPs4NIyOz/uEkT5d0p2+E5L2UrIwFpRFAAEEXBIgrnBotBIQV7SU9Lyk7Tx2Ei4cuv9oKgLlEiDholyS1IMAAggggAACfoFJki7O/aBZs2Zau3atttiC0CNOt8mmTZvUvHlzvfnmm/5mXSfpkji1swxtYUFlGRCpAgEEEKiiAHFEFbGLvVQC4gjig2IHn/MQQAABBBBAAAEEEEAAAQQQKF6AeZ/i7ap2ZgLmfcJYBRMuhksaH6YCyiKAAAIIRCZAXBEZfeEXTkhccZC3w8W2Xs+f8na4+KpwCUoigIDrAqx6dH0EaT8CCCCAAALxFNhLkq3i3xxrjB07VsOH2xwlR1wExo0bpxEjRvibYwsPm0l6Ky5tLFM7WFBZJkiqQQABBKokQBxRJehSLpOAOIL4oJQbgHMRQAABBBBAAAEEEEAAAQQQKE6AeZ/i3Kp6VgLmfcJ49ZY023fCUElXhamAsggggAACkQkQV0RGX/iFExJXHCLpRUmNvJ4/Iek4SRsLl6AkAgi4LkDChesjSPsRQAABBBCIr8CVkn6da16jRo302muvZXdU4IhewHYc2W+//bRxY43vf1f7xyz6VpatBSyoLBslFSGAAAJVEyCOqBp1+AslJI4gPgg/9JyBAAIIIIAAAggggAACCCCAQDkEmPcph2KF6kjIvE8YnbMl3eI7gYSLMHqURQABBKIXIK6IfgzqbEGC4oofewkXW3qdXeYlXHwdY36ahgACZRYg4aLMoFSHAAIIIIAAApsFdpD0hqSdcz/p2bOn7rjjDohiINCrVy/NnTvX35IPMm/w2VfSZzFoXrmbwILKcotSHwIIIFB5AeKIyhsXfYWExBHEB0XfAZyIAAIIIIAAAggggAACCCCAQEkCzPuUxFfZkxMy7xMGiYSLMFqURQABBOInQFwRvzHZ3KIExRXBhIs/SDpeUvBZU4xHg6YhgECpAiRclCrI+QgggAACCCBQn8DATMLFNH+B+fPnq3v37qhFKLBgwQKdeuqpwRZcIGl6hM2q5KVZUFlJXepGAAEEKidAHFE526JrTlAcQXxQ9F3AiQgggAACCCCAAAIIIIAAAgiULMC8T8mE5a8gQfM+YXCCCRf/LWlCmAooiwACCCAQuQBxReRDULsBCYsr/lPSC5Jy660fk9SehIsY3ng0CYEKCpBwUUFcqkYAAQQQQACBrMDjktrmLJo1a6ZVq1apSZMm8EQgsH79eh188MF68803/Ve37Q7bRdCcal2SBZXVkuY6CCCAQPkFiCPKb1p0jQmLI4gPir4TOBEBBBBAAAEEEEAAAQQQQACBsggw71MWxvJUkrB5nzAowYSLiyVNDlMBZRFAAAEEYiFAXBGLYfi2EQmMK37iJVzklJdK6kjCRYxuOpqCQBUESLioAjKXQAABBBBAIOUCR2a+aDzrN+jbt69mzZqVcpZoun/mmWfq9ttvD178KEnPRdOiqlyVBZVVYeYiCCCAQEUEiCMqwlpcpQmLI4gPirsNOAsBBBBAAAEEEEAAAQQQQACBcgkw71MuyTLUk7B5nzAi/STN8J1wkaTrw1RAWQQQQACBWAgQV8RiGL5tRALjisMkPe8jfiSzxuaEGJHTFAQQqIIACRdVQOYSCCCAAAIIIKAxkkb4HWbMmKF+/WwOk6NaAjNnzlT//v2DlxsraWS12hDRdVhQGRE8l0UAAQTKJEAcUSbIUqpJYBxBfFDKDcG5CCCAAAIIIIAAAggggAACCJRHgHmf8jiWVEsC533CeFwgaarvBBIuwuhRFgEEEIiXAHFFDMYjoXHFEZKW+3gfzvz3z2PATRMQQKCKAiRcVBGbSyGAAAIIIJBygacktfEbLF++XEccYd9LOCotsGLFCrVu3Tp4macl/bTS145B/SyojMEg0AQEEECgRAHiiBIBSzk9oXEE8UEpNwXnIoAAAggggAACCCCAAAIIIFA+AeZ9ymcZuqaEzvuEcQgmXNiby2aGqYCyCCCAAAKxEiCuiHA4EhxXBBMuHpB0YoTUXBoBBCIQIOEiAnQuiQACCCCAQEoFfizpfyVtjj9atmypZ555Rk2aNEkpSXW6vX79eh199NFavXq1/4K2yPA/Jf25Oq2I9CosqIyUn4sjgAACZREgjigLY/hKEhxHEB+Evx04AwEEEEAAAQQQQAABBBBAAIFKCDDvUwnVAupM8LxPAb3fXGSQpOu9/7L5onMk3RamAsoigAACCMRKgLgiouFIeFxxlKRnfLT3Szo5ImouiwACEQmQcBERPJdFAAEEEEAgpQL9JM3w971z585atGhRSjmq0+0uXbpo8eLFwYul6Q09LKiszq3GVRBAAIFKCxBHVFo4T/0JjiOIDyK4n7gkAggggAACCCCAAAIIIIAAAnUIMO8Twa2R4HmfMJq/kjTRO4GEizBylEUAAQTiK0BcEcHYJDyuaCPJdk/JHfdJOiUCZi6JAAIRCpBwESE+l0YAAQQQQCClAvaWGHtbzOZjwIABuuGGG1LKUdlun3/++brxxhuDF5kq6cLKXjlWtbOgMlbDQWMQQACBkgSII0riC3dywuMI4oNwtwOlEUAAAQQQQAABBBBAAAEEEKi0APM+lRb21Z/weZ8wkpdJusY7weaL+kqaE6YCyiKAAAIIxFKAuKKKw5KCuOIYSU/4SO+R1K2KxFwKAQRiIEDCRQwGgSYggAACCCCQQoGHJXX093vo0KEaP358Cikq1+Vhw4bpyiuvDF7gEUknVO6qsayZBZWxHBYahQACCBQtQBxRNF3hJ6YgjiA+KPx2oCQCCCCAAAIIIIAAAggggAAC1RJg3qcK0imY9wmjGEy46CFpfpgKKIsAAgggEFsB4ooqDE1K4opgwoXFCqdVgZdLIIBAjARIuIjRYNAUBBBAAAEEUiTwQ0nLMhOWB/r7PHbsWA0fPjxFDJXr6rhx4zRixIjgBV6W1Dazw8j/Ve7KsayZBZWxHBYahQACCBQtQBxRNF1hJ6YkjiA+KOx2oBQCCCCAAAIIIIAAAggggAAC1RRg3qfC2imZ9wmj+GtJubeX2XyRLZ5cEKYCyiKAAAIIxFaAuKLCQ5OiuKJdZq3NH32cJFxU+N6iegTiKEDCRRxHhTYhgAACCCCQDoGDJD0maRd/d0m6KH3w6/hS+76k4zLbGr5U+hWcq4EFlc4NGQ1GAAEEGhQgjmiQqLgCKYojiA+Ku0U4CwEEEEAAAQQQQAABBBBAAIFKCzDvUyHhFM37hBG0t5eN8U4g4SKMHGURQAABNwSIKyo0TimLK4IJF3dK6lkhWqpFAIGYCpBwEdOBoVkIIIAAAgikRMC23XtE0nb+/g4dOlTjx49PCUF5u1nHdo0bJHXMJFw8Wd6rOVMbCyqdGSoaigACCIQSII4IxdVw4ZTFEcQHDd8SlEAAAQQQQAABBBBAAAEEEEAgKgHmfcosn7J5nzB6JFyE0aIsAggg4KYAcUWZxy2FcYW93PRRH+MdknqXmZXqEEAg5gIkXMR8gGgeAggggAACKRBoL+lBSVv7+zpgwADdcMMNKeh++bp4/vnn68YbbwxW+JWkTpKWlu9KztXEgkrnhowGI4AAAgULEEcUTFV/wRTGEcQHZbp3qAYBBBBAAAEEEEAAAQQQQACBCgkw71Mm2BTO+4SRCyZcdJN0b5gKKIsAAggg4IQAcUWZhimlcYW94PRhH+EcSX3KREo1CCDgiAAJF44MFM1EAAEEEEAg4QL25XZRcKeLzp07a86cOWrSpEnCu19a99avX6/evXtr8eLFwYpsZ4suKU+2MBMWVJZ2i3E2AgggEHcB4ogSRijFcQTxQQn3DacigAACCCCAAAIIIIAAAgggUCUB5n1KgE7xvE8YtWDCxYnei+LC1EFZBBBAAAE3BIgrShinlMcVwYSL2ySdXQInpyKAgIMCJFw4OGg0GQEEEEAAgYQK2DaOCyXt4u9fy5Ytdeutt+qII45IaLdL69aKFSt09tlna/Xq1cGK3pdkb+F5srQrJOJsFlQmYhjpBAIIIFCvAHFEETdIyuMI4oMi7hlOQQABBBBAAAEEEEAAAQQQQCACAeZ9ikBP+bxPGLHRkkZ6J9h80S8l/T5MBZRFAAEEEHBKgLiiiOEirpAlZPrfgHqTpH5FUHIKAgg4LEDChcODR9MRQAABBBBIoMBBku6WdGCwbzNmzFC/fnxf8bvMnDlT/fv3z3cbvCzptEzCxUsJvEeK6RILKotR4xwEEEDAPQHiiBBjRhzBDlghbheKIoAAAggggAACCCCAAAIIIBC1APM+IUaAeZ8QWNKVkn7tnWHPkzpJeihUDRRGAAEEEHBNgLgixIgRV2SxTpF0j49tpqS8i3VC0FIUAQQcEyDhwrEBo7kIIIAAAgikQOCHku6QZFvy1Tj69u2rKVOmqEmTJilgqLuLtlXjRRddpNtvvz1foUck9ZL0f6lGqtl5Ei64GRBAAIH0CBBHNDDWxBGbgYgP0vN3gZ4igAACCCCAAAIIIIAAAggkQ4B5H+Z9KnEn+xMuvpHUXtIfKnEh6kQAAQQQiJUAcQVxRZgb8lTv5bG5c26UdH6YCiiLAALuC5Bw4f4Y0gMEEEAAAQSSKnB9JmlgULBzzZo10+9+9zt17949qf2ut18LFizQZZddpjfffDNfuamSLkwlTP2dZkElNwUCCCCQPgHiiDxjThxRA4X4IH1/F+gxAggggAACCCCAAAIIIIBAMgSY92Hep5x38tWS/tur0BIufiZpWTkvQF0IIIAAArEWIK4grijkBj1N0jxfQdbmFKJGGQQSJkDCRcIGlO4ggAACCCCQMIF+kiwzvFbM0rNnT40bN07NmzdPWJfzd2ft2rUaPny45s6dm6+ALRgcIMm2LeSoLcCCSu4KBBBAIJ0CxBHeuBNH5P0FID5I598Feo0AAggggAACCCCAAAIIIJAMAeZ9mPcp1508UdKvvMpIuCiXKvUggAACbgkQVxBXNHTH9pY021eIhIuGxPgcgQQKkHCRwEGlSwgggAACCCRM4MeS7MtKm2C/GjVqpFGjRmnYsGHaYotkhjWbNm3S+PHjNXr0aG3cuDHf0D7t7QTy54SNezm7w4LKcmpSFwIIIOCWAHEEcURddyzxgVu/y7QWAQQQQAABBBBAAAEEEEAAgaAA8z7M+5Tjt2KSpIu9iizh4hhJz5SjYupAAAEEEHBKgLiCuKK+G7aPpNt9BSb74genbnQaiwACxQskc2Vi8R6ciQACCCCAAALxFRgjaUS+5jVr1kxDhgzRBRdcEN/WF9GyadOmacKECXrzzTfrOnuspJFFVJ22U1hQmbYRp78IIIBAbQHiiNomaY8jiA/4S4EAAggggAACCCCAAAIIIIBAMgSY92Hep5Q72Z9w8bWkoyQ9X0qFnIsAAggg4LQAcQVxRb4b+CxJt/o+sPght0OW0zc8jUcAgcIFSLgo3IqSCCCAAAIIIBC9wJGSrpbUNl9T9t13X1100UUaOHCgtt566+hbW0QLvvrqK02fPl1TpkzRG2+8UVcNyyRdIem5Ii6RxlNYUJnGUafPCCCAQG0B4ohvTYgjvnUgPuCvBAIIIIAAAggggAACCCCAAALJEWDeh3mfYu/mqZJyb3Qj4aJYRc5DAAEEkiVAXEFcEbyjz5M00/fDayVdmqzbnt4ggEBDAiRcNCTE5wgggAACCCAQR4GBmUb9RtLO+RrXtGlTnXvuuTrrrLPUokWLOLa/VpvWrFmj2267TTfffLM+/vjjutr8gdfv6U50Kj6NZEFlfMaCliCAAAJxECCOiMMoRN8G4oPox4AWIIAAAggggAACCCCAAAIIIFBuAeZ9yi2a/PpukDTA6yYJF8kfb3qIAAIIhBEgrgijleyywYSL33ovSU12r+kdAgjUECDhghsCAQQQQAABBFwV2EHSMEn/LanOmKZ9+/bq0aOHunXrpiZNmsSqr+vXr9fChQs1b948LV26tL622YJA29njSkmfxaoTbjSGBZVujBOtRAABBKopQBxRTe14Xov4IJ7jQqsQQAABBBBAAAEEEEAAAQQQKFWAeZ9SBdN1PgkX6RpveosAAgiEFSCuCCuWzPKDJF3v69o4SSOS2VV6hQACdQmQcMG9gQACCCCAAAKuC+zlbdU3uL7EC+tk586d1alTJ3Xo0EHNmzePpN9r167VkiVL9OCDD2rx4sUNtcEWAk6WNFHSWw0V5vM6BVhQyc2BAAIIIFCXAHFEeu8N4oP0jj09RwABBBBAAAEEEEAAAQQQSIcA8z7pGOdSexlMuDhc0p9KrZTzEUAAAQQSJ0BckbghDdWhX3nrdnInjZU0MlQNFEYAAecFSLhwfgjpAAIIIIAAAgh4ArtJsi0dbdvfnXeWFyIAACAASURBVBtSadmypY455hgdffTROvzww3XAAQc0dEpRn7/yyit6/vnn9cwzz+jJJ5/U6tWrC6nnA0k3Spqe6c8/CjmBMvUKsKCSGwQBBBBAoCEB4oiGhJL3OfFB8saUHiGAAAIIIIAAAggggAACCCCQT4B5H+6L+gSCCRetJBX0MA9WBBBAAIFUChBXpHLYdbmkCb6u/ybzQtjR6aSg1wikV4CEi/SOPT1HAAEEEEAgyQJnS+ojqW2hndxhhx100EEHZRMvfvSjH2nvvffWHnvsoV122UU77bSTGjdurO22206NGjXKVrlx40Zt2LBBn376qT766CO9//77euedd7Ru3Tr99a9/lSVavPTSS/rss88KbYKVWyZptqRbw5xE2QYFWFDZIBEFEEAAAQR8AsQR6bgdiA/SMc70EgEEEEAAAQQQQAABBBBAAAG/APM+3A9BgVsk2X1hx9eSSLjgHkEAAQQQKFSAuKJQKffLDZH0W183hksa73636AECCIQRIOEijBZlEUAAAQQQQMA1gYMknSqpq6QDY9r4lyXdk2nffEkvxbSNrjeLBZWujyDtRwABBKIRII6Ixr1aVyU+qJY010EAAQQQQAABBBBAAAEEEEAgfgLM+8RvTKJq0SxJfb2LW8LFwZLWRNUYrosAAggg4KQAcYWTwxaq0ZZgMdZ3BgkXofgojEAyBEi4SMY40gsEEEAAAQQQaFjgx5J+IalDmJ0vGq62qBK2k8USSb+X9OeiauCkMAIsqAyjRVkEEEAAgXwCxBHJuy+ID5I3pvQIAQQQQAABBBBAAAEEEEAAgWIEmPcpRi055/gTLjZKaiHp9eR0j54ggAACCFRZgLiiyuBVutwISWN817oisONFlZrBZRBAIEoBEi6i1OfaCCCAAAIIIBCVwA6SjskkPRwt6XBJ/ylp5wo15gNJ/yvp+UyyxzOSnpT0WYWuRbX5BVhQyZ2BAAIIIFBOAeKIcmpGVxfxQXT2XBkBBBBAAAEEEEAAAQQQQACBuAow7xPXkalcu+ZkEix6edVbwsX+kt6o3OWoGQEEEEAgRQLEFckZ7NGSRvq6M0TSNcnpHj1BAIFCBEi4KESJMggggAACCCCQBoG9vLfW7CdpH0n/Lmk3LxGjqST7Mvw9SY18k67/8pInPpZkiRX/kPT3zNbDf5P0mrfl8FtpwIt5H1lQGfMBonkIIIBAAgSII9wbROID98aMFiOAAAIIIIAAAggggAACCCAQhQDzPlGoV++ad0s61ffsj4SL6tlzJQQQQCCNAsQVbo76eElDfU2/TNJEN7tCqxFAoFgBEi6KleM8BBBAAAEEEEAAAVcEWFDpykjRTgQQQAABBKonQHxQPWuuhAACCCCAAAIIIIAAAggggAACCMRVIJhwsa/3crW4tpd2IYAAAggggED1BYIJF4MlTal+M7giAghEKUDCRZT6XBsBBBBAAAEEEECgGgIsqKyGMtdAAAEEEEDALQHiA7fGi9YigAACCCCAAAIIIIAAAggggAAClRCYL6m7V/FXkppLeqcSF6JOBBBAAAEEEHBW4HeSLvW1fqCkG5ztDQ1HAIGiBEi4KIqNkxBAAAEEEEAAAQQcEmBBpUODRVMRQAABBBCokgDxQZWguQwCCCCAAAIIIIAAAggggAACCCAQY4H7JJ3ktY+EixgPFE1DAAEEEEAgQgHbzeJC3/XPl3RjhO3h0gggEIEACRcRoHNJBBBAAAEEEEAAgaoKsKCyqtxcDAEEEEAAAScEiA+cGCYaiQACCCCAAAIIIIAAAggggAACCFRMwNZM3S+ps3cFEi4qRk3FCCCAAAIIOC0wTZLtapE7+kua6XSPaDwCCIQWIOEiNBknIIAAAggggAACCDgmwIJKxwaM5iKAAAIIIFAFAeKDKiBzCQQQQAABBBBAAAEEEEAAAQQQQCDGAiRcxHhwaBoCCCCAAAIxEpguyXa1yB3nSLo1Ru2jKQggUAUBEi6qgMwlEEAAAQQQQAABBCIVYEFlpPxcHAEEEEAAgVgKEB/EclhoFAIIIIAAAggggAACCCCAAAIIIFA1gXwJF3tl3mD9ftVawIUQQAABBBBAwAWBmyVZkkXuIOHChVGjjQiUWYCEizKDUh0CCCCAAAIIIIBA7ARYUBm7IaFBCCCAAAIIRC5AfBD5ENAABBBAAAEEEEAAAQQQQAABBBBAIFIBWzO1SNKJXiu+lLSHpA8jbRUXRwABBBBAAIG4CQQTLvpImhO3RtIeBBCorAAJF5X1pXYEEEAAAQQQQACB6AVYUBn9GNACBBBAAAEE4iZAfBC3EaE9CCCAAAIIIIAAAggggAACCCCAQHUFtpL0gKQTvMuScFFdf66GAAIIIICAKwK3S7Iki9zRW9IdrjSediKAQHkESLgojyO1IIAAAggggAACCMRXgAWV8R0bWoYAAggggEBUAsQHUclzXQQQQAABBBBAAAEEEEAAAQQQQCAeAo0k/V5Se685lnCxm6SP49E8WoEAAggggAACMRGw5IqevrbY/39nTNpGMxBAoEoCJFxUCZrLIIAAAggggAACCEQmwILKyOi5MAIIIIAAArEVID6I7dDQMAQQQAABBBBAAAEEEEAAAQQQQKAqAsGEiy8k7Szp06pcnYsggAACCCCAgCsCcyWd4WvsaZLmu9J42okAAuURIOGiPI7UggACCCCAAAIIIBBfARZUxndsaBkCCCCAAAJRCRAfRCXPdRFAAAEEEEAAAQQQQAABBBBAAIF4CGwj6SFJP/OaYwkXP5T0WTyaRysQQAABBBBAICYCCyR187WFhIuYDAzNQKCaAiRcVFObayGAAAIIIIAAAghEIcCCyijUuSYCCCCAAALxFiA+iPf40DoEEEAAAQQQQAABBBBAAAEEEECg0gLfl/SwpGO8C5FwUWlx6kcAAQQQQMBNgUWSOvua3lXSvW52hVYjgECxAiRcFCvHeQgggAACCCCAAAKuCLCg0pWRop0IIIAAAghUT4D4oHrWXAkBBBBAAAEEEEAAAQQQQAABBBCIo0Aw4eKfknaR9HkcG0ubEEAAAQQQQCAygf+R9Evf1S35wn7GgQACKRIg4SJFg01XEUAAAQQQQACBlAqwoDKlA0+3EUAAAQQQqEeA+IDbAwEEEEAAAQQQQAABBBBAAAEEEEi3wPbeDhc/9Rg+k7QbCRfpvinoPQIIIIAAAgGBrSXdL+kX3s/t+ZIlX/weKQQQSJcACRfpGm96iwACCCCAAAIIpFGABZVpHHX6jAACCCCAQP0CxAfcIQgggAACCCCAAAIIIIAAAggggEC6Bf7NS7ho7TGQcJHu+4HeI4AAAgggkE+glaRrJLX3PiThgvsEgZQKkHCR0oGn2wgggAACCCCAQIoEWFCZosGmqwgggAACCBQoQHxQIBTFEEAAAQQQQAABBBBAAAEEEEAAgYQKNPUSLo7w+kfCRUIHmm4hgAACCCBQgkAw4eIbSSdIWlpCnZyKAAIOCpBw4eCg0WQEEEAAgf/H3p3A3zHd/x9//yRC+NkTrfjX8qsU9aNBEGKNbJbYSmxB7anYtQhiiSVBYw9iLxVEYoslSEjQlKJNLKX/aEurlCg/VH/kj/6/n+n3XvOd79x7Z+6duXfOzGseD4/fr8nMOWeen8ucOWc+5yCAAAIIxBLgg8pYXJyMAAIIIIBAIQToHxQizNwkAggggAACCCCAAAIIIIAAAgggUFGAhAt+HAgggAACCCBQS2AjSdMkrdF+4lftCRcza13I3yOAQL4ESLjIVzy5GwQQQAABBBBAAIHOAnxQya8CAQQQQAABBIIC9A/4TSCAAAIIIIAAAggggAACCCCAAALFFggmXHwsqZekfxabhbtHAAEEEEAAAZ9A3/bdLJZv/7MvJQ2R9ARKCCBQLAESLooVb+4WAQQQQAABBBAoogAfVBYx6twzAggggAAC1QXoH/ALQQABBBBAAAEEEEAAAQQQQAABBIotsJKkGZLsQ0o7PpT0fyT9b7FZuHsEEEAAAQQQ8Als0p5wsVz7ny2SNFjSHJQQQKBYAiRcFCve3C0CCCCAAAIIIFBEAT6oLGLUuWcEEEAAAQSqC9A/4BeCAAIIIIAAAggggAACCCCAAAIIFFvg25IekdSnnYGEi2L/Hrh7BBBAAAEEwgQ2lzRT0lLtf0nCBb8TBAoqQMJFQQPPbSOAAAIIIIAAAgUS4IPKAgWbW0UAAQQQQCCiAP2DiFCchgACCCCAAAIIIIAAAggggAACCORUoFd7wsUG7fe3UNLq7HCR02hzWwgggAACCNQnsFX7DhdLtF9uO2ENavvnl/UVx1UIIOCqAAkXrkaOdiOAAAIIIIAAAghEFeCDyqhSnIcAAggggEBxBOgfFCfW3CkCCCCAAAIIIIAAAggggAACCCAQJhBMuHhX0n9J+hwuBBBAAAEEEECgXWAbSY9J6tb+vz+VNFDSrxFCAIFiCZBwUax4c7cIIIAAAggggEARBfigsohR554RQAABBBCoLkD/gF8IAggggAACCCCAAAIIIIAAAgggUGyBNSQ9KGm9doZ3JH2XhIti/yi4ewQQQAABBAIC20l6VNLi7X/+P+07XLyAFAIIFEuAhItixZu7RQABBBBAAAEEiijAB5VFjDr3jAACCCCAQHUB+gf8QhBAAAEEEEAAAQQQQAABBBBAAIFiC/SWNF3S2u0Mf5W0FgkXxf5RcPcIIIAAAggEBGw3ixmSurT/+QeShkp6ESkEECiWAAkXxYo3d4sAAggggAACCBRRgA8qixh17hkBBBBAAIHqAvQP+IUggAACCCCAAAIIIIAAAggggAACxRYIJly8KWkdSV8Um4W7RwABBBBAAAGfQDDh4ilJx0qajxICCBRLgISLYsWbu0UAAQQQQAABBIoowAeVRYw694wAAggggEB1AfoH/EIQQAABBBBAAAEEEEAAAQQQQACBYgtYcsUDkizxwo4/Svo+CRfF/lFw9wgggAACCAQEbDeLhyWVvrV+XNJPSbjgd4JA8QRIuChezLljBBBAAAEEEECgaAJ8UFm0iHO/CCCAAAII1Bagf1DbiDMQQAABBBBAAAEEEEAAAQQQQACBPAv0kTRN0n+13yQJF3mONveGAAIIIIBAfQI7SnrQl3AxQ9K+kv6nvuK4CgEEXBUg4cLVyNFuBBBAAAEEEEAAgagCfFAZVYrzEEAAAQQQKI4A/YPixJo7RQABBBBAAAEEEEAAAQQQQAABBMIEBki6QdKa7X9JwgW/EwQQQAABBBAICuwsabrvDy35YhhMCCBQPAESLooXc+4YAQQQQAABBBAomgAfVBYt4twvAggggAACtQXoH9Q24gwEEEAAAQQQQAABBBBAAAEEEEAgzwLDJY33JVz8QdJ6kr7I801zbwgggAACCCAQS2A3Sff6riDhIhYfJyOQHwESLvITS+4EAQQQQAABBBBAIFyADyr5ZSCAAAIIIIBAUID+Ab8JBBBAAAEEEEAAAQQQQAABBBBAoNgCwYSL19s+qPyBpEXFZuHuEUAAAQQQQMAnEEy4uEfSDxFCAIHiCZBwUbyYc8cIIIAAAggggEDRBPigsmgR534RQAABBBCoLUD/oLYRZyCAAAIIIIAAAggggAACCCCAAAJ5FthX0jWSlmu/yVclbUTCRZ5Dzr0hgAACCCAQW2DPth2w7vZddack60NwIIBAwQRIuChYwLldBBBAAAEEEECggAJ8UFnAoHPLCCCAAAII1BCgf8BPBAEEEEAAAQQQQAABBBBAAAEEECi2wMGSbvIRkHBR7N8Dd48AAggggECYwD6S7vD9xe2SRkCFAALFEyDhongx544RQAABBBBAAIGiCfBBZdEizv0igAACCCBQW4D+QW0jzkAAAQQQQAABBBBAAAEEEEAAAQTyLHCopBt8NzhP0qaS/l+eb5p7QwABBBBAAIFYApZccZvvil9IOiBWCZyMAAK5ECDhIhdh5CYQQAABBBBAAAEEqgjwQSU/DwQQQAABBBAICtA/4DeBAAIIIIAAAggggAACCCCAAAIIFFsgmHDxa0lbknBR7B8Fd48AAggggEBAIJhwYbtjWR+CAwEECiZAwkXBAs7tIoAAAggggAACBRTgg8oCBp1bRgABBBBAoIYA/QN+IggggAACCCCAAAIIIIAAAggggECxBY6SNNFHQMJFsX8P3D0CCCCAAAJhAgdLsiSL0nGjpMOgQgCB4gmQcFG8mHPHCCCAAAIIIIBA0QT4oLJoEed+EUAAAQQQqC1A/6C2EWcggAACCCCAAAIIIIAAAggggAACeRY4XtKlvht8VtJWkr7M801zbwgggAACCCAQS+AQSZZkUTomSRoZqwRORgCBXAiQcJGLMHITCCCAAAIIIIAAAlUE+KCSnwcCCCCAAAIIBAXoH/CbQAABBBBAAAEEEEAAAQQQQAABBIotEEy4eErS9iRcFPtHwd0jgAACCCAQELDdLK73/dnVkkahhAACxRMg4aJ4MeeOEUAAAQQQQACBognwQWXRIs79IoAAAgggUFuA/kFtI85AAAEEEEAAAQQQQAABBBBAAAEE8ipg30udJOli3w3OljSIhIu8hpz7QgABBBBAoC4B283iGt+VEyUdXVdJXIQAAk4LkHDhdPhoPAIIIIAAAggggEAEAT6ojIDEKQgggAACCBRMgP5BwQLO7SKAAAIIIIAAAggggAACCCCAAAI+Afte6nRJ5/r+jIQLfiIIIIAAAgggEBQIJlxcKulEmBBAoHgCJFwUL+bcMQIIIIAAAgggUDQBPqgsWsS5XwQQQAABBGoL0D+obcQZCCCAAAIIIIAAAggggAACCCCAQF4F7HupMySN9d0gCRd5jTb3hQACCCCAQP0CtpvFlb7LL5R0av3FcSUCCLgqQMKFq5Gj3QgggAACCCCAAAJRBfigMqoU5yGAAAIIIFAcAfoHxYk1d4oAAggggAACCCCAAAIIIIAAAggEBcISLp6QNKQtEeNLuBBAAAEEEEAgNwJLS/qsgbs5QdIlvusvaN8lq4EiuRQBBFwUIOHCxajRZgQQQAABBBBAAIE4AnxQGUeLcxFAAAEEEMi+wPcl7dM+wP0/dTY3qf7B8pJOknSHpN/V2RYuQwABBBBAAAEEEEAAAQQQQAABBBBorkBYwsUjkoZJ+qq5TaE2BBBAAAEEEEhRwOZwVpV0nqQP66jnp5Iu8l1n5Yypoxy7pLuk/SXdUOf1XIYAAi0UIOGihfhUjQACCCCAAAIIINAUgaQ+qGxKY6kEAQQQQAABBCIJPCppM0mXtSdefBLpqm9OarR/YIkWtqrR8W0rH/5K0tCY9XM6AggggAACCCCAAAIIIIAAAggggEDrBOx7qbMlnelrwoOSdiPhonVBoWYEEEAAAQRSEPhPSe+2l3uppJ9JijOnFEy4sL7DuTHbuUxbssex7fNK49vbELMITkcAgVYLkHDR6ghQPwIIIIAAAggggEDaAo1+UJl2+ygfAQQQQAABBOIL9GtPdLArbZcLGyS35Iuog+T19g+WbR8Qt2SL5dqbvXlbwsWz8W+BKxBAAAEEEEAAAQQQQAABBBBAAAEEWiRg30uNk3SKr34SLloUDKpFAAEEEEAgZYHzJZ3WXsdH7TtWXN7WD/jfCPXadXZ96YiTcGGLd50o6Zi2OSz7/9+TtIakzyPUyykIIJAxARIuMhYQmoMAAggggAACCCCQuEC9H1Qm3hAKRAABBBBAAIFEBWyXi8G+Em2Q/BJJV0RIvIjbP7BEC1t9yLaetkHx0mFtYHeLRMNKYQgggAACCCCAAAIIIIAAAggggEDqAou1J1yc7KvpHkl7te168XXqtVMBAggggAACCDRToKektyR191W6UNJYSVfVaMjpks7znTNaku1SUe1YuX0+6ei25I6lfCceJemaZt44dSGAQHICJFwkZ0lJCCCAAAIIIIAAAtkUiPtBZTbvglYhgAACCCCAQFDAdpaYG8LycfvqRJZ48Y8KbFH7B7bVtK0+ZP+UdrTwF8nuFvwuEUAAAQQQQAABBBBAAAEEEEAAAfcELOHiwraxo5/4mn6npP1JuHAvmLQYAQQQQACBCAK2U/rxIef9ue3PzpZ0c4UybEeLc3x/Z8maF1c4d5X2nTQs0SJ4WD2rR2gnpyCAQEYFSLjIaGBoFgIIIIAAAggggEBiAlE/qEysQgpCAAEEEEAAgaYJzJS0fYXa/i5pgqQrQxIvavUPLNGitKPFihXKf0zSkKbdKRUhgAACCCCAAAIIIIAAAggggAACCCQlYAkXl0k6xlcgCRdJ6VIOAggggAAC2RPo1b7LRdcKTfu/bUmXllwxRZJ/Dsl2wRjju+ankn4WKOP/SLKdMA5u20FriQrl29/dkj0WWoQAAlEFSLiIKsV5CCCAAAIIIIAAAq4K1Pqg0tX7ot0IIIAAAgggIG0h6Zc1ICzx4qL2baH/2X5upf5BKdHCdrRYqUa57G7BLxABBBBAAAEEEEAAAQQQQAABBBBwU8ASLq6S9GNf82+XdCA7XLgZUFqNAAIIIIBABIEbJB1a47yX2xMs7m8/L5hwcZwk22HdjjXbz7VkimrHa22JHN+P0D5OQQCBDAuQcJHh4NA0BBBAAAEEEEAAgUQESLhIhJFCEEAAAQQQyKzALEkDIrRuYfs2zxMlfRY4f+n2FQ1/0jbZ3iNCWexuEQGJUxBAAAEEEEAAAQQQQAABBBBAAIEUBWw8JzjGE7W6sISLmyQdTsJFVELOQwABBBBAwDmB3pJel2T9gFrHC5JOkLSjpNG+ky1Z88n23TD2ltSlVkGShku6O8J5nIIAAhkWIOEiw8GhaQgggAACCCCAAAJelv8+ki6R9D91eiSVcLG8pJMk3dH2Qvy7OtvCZQgggAACCCCQvEB/Sc/EKNYSL3oGzv8gYqJF6TJ2t4gBzqkIIIAAAggggAACCCCAAAIIIIBACgIXt83bfCrpZ5JKu5pGrcY+jpwUWOXaVr0+QlJwXilKmSu2f5D5iygncw4CCCCAAAIItEzAvvewb1CiHm9JWt138ouSNo56saR5kjaMcT6nIoBARgVIuMhoYGgWAggggAACCCCAQFngUUmbSbqsPfHik5g2jSZcWKKFrVxwvKRfSRoas35ORwABBBBAAIH0BWZK2j79arwarG9Cf6BJ2FSDAAIIIIAAAggggAACCCCAAAIIVBCwjx//2LZr6d8ljZN0ddsK1F9E1LKEi1skjfCdX0/ChS3qcYqkkZIOkHRvxPo5DQEEEEAAAQRaI7CBpPlNrHonSQ83sT6qQgCBlARIuEgJlmIRQAABBBBAAAEEEhPo157oYAXaLheXtidfRE28qDfhYtn2RAtLtliu/W5YzTqxsFIQAggggAACiQr4+wuJFhxSGP2BtIUpHwEEEEAAAQQQQAABBBBAAAEEEIgmMFnSvu2n/lXSuZJulPRljcsbTbhYpS25Y7SkwyUt2f7hZp9oTeYsBBBAAAEEEGixwHRJOzehDc+3JVts2oR6qAIBBJogQMJFE5CpAgEEEEAAAQQQQKBhAVtJerCvlI/ad7u4QlKtxIu4CReWaHFs2zbUJ7UldtjuFqWD1awbDiMFIIAAAgggkKrAE5K2S7UG6bG2RNAhKddB8QgggAACCCCAAAIIIIAAAggggAAC0QS+L+nVwKlvSjpT0m1VighLuJgk6ceSgvNK/mLWkHSqpCMDZe/Ytlv7I9GazFkIIIAAAggg0GKBZi3itW3bvNWcFt8r1SOAQEICJFwkBEkxCCCAAAIIIIAAAqkK2ErSc0Nq+FjSRZIs8eIfFVoQNeHiP9uSN05s/6e0o4W/SFazTjXEFI4AAggggEDDAjZw/WTDpVQvgP5AysAUjwACCCCAAAIIIIAAAggggAACCMQUuKdth4ndQ655rW2nizMk2d8Hj7CEC5trOr5CwsVaksZIOjCkLJu/6h+zzZyOAAIIIIAAAq0VmN02p7RNik2YJWlgiuVTNAIINFmAhIsmg1MdAggggAACCCCAQN0CMyVtX+Hqv0uaIOnKkMSLWgkXlmhR2tFixQrls5p13WHjQgQQQAABBJoq8JSkrVKqkd2uUoKlWAQQQAABBBBAAAEEEEAAAQQQQKABgY0kvVjlevs7S7yY4TvHEi5ul7S3788ua1+Uyz+vtHb7bhl2nl0TdtjHmjYmxYEAAggggAAC7ghYMsTjKTZ3E0kvpFg+RSOAQJMFSLhoMjjVIYAAAggggAACCNQtsIWkX9a42hIvbMeLqyT9s/3cSgkXpUQL29VipRrlspp13WHjQgQQQAABBJoqsJ2kJ1Kqkf5ASrAUiwACCCCAAAIIIIAAAggggAACCDQoYMkUQ2qUYXNMp7UnR3SVdLek3XzX+BMu1m9PtNizRpmsXt1g4LgcAQQQQACBFgpYQsTGKdQ/XdIuKZRLkQgg0EIBEi5aiE/VCCCAAAIIIIAAArEFbOB6QISrFkq6WNJESZ8Fzl9a0jFtO2H8pC0xo0eEstjdIgISpyCAAAIIIJAhgV+1rVjYL+H22E5bgxIuk+IQQAABBBBAAAEEEEAAAQQQQAABBJIRsB1Po+4yYfM+p7f/40+4GN+ehHF2244ZwyI2azNJv454LqchgAACCCCAQLYEdpd0TwpNWlfS6ymUS5EIINBCARIuWohP1QgggAACCCCAAAKxBfpLeibGVZZ40TNw/gcREy1Kl7GadQxwTkUAAQQQQCADApacaUmaSR70B5LUpCwEEEAAAQQQQAABBBBAAAEEEEAgeYGnJW0Zo9h3JPXynf+GpLViXP+QpJ1jnM+pCCCAAAIIIJAtAft++veSeifYrDvbytw3wfIoCgEEMiJAwkVGAkEzEEAAAQQQQAABBCIL2ArT20c+u7ETH5U0tLEiuBoBBBBAAAEEWiCQ5C4X7G7RggBSJQIIIIAAAggggAACCCCAAAIIIBBTwHYntd0rmnVsE07RWQAAIABJREFUKGlesyqjHgQQQAABBBBIReAASbcmVPLX7ckbf0yoPIpBAIEMCZBwkaFg0BQEEEAAAQQQQACBSAL9JNlHlM04WM26GcrUgQACCCCAQPICAyU9nlCx9AcSgqQYBBBAAAEEEEAAAQQQQAABBBBAIGWBFyVtlHIdVvw0SXs2oR6qQAABBBBAAIF0BbpKsl2uVk+gmpskHZpAORSBAAIZFCDhIoNBoUkIIIAAAggggAACNQWekLRdzbMaO8FWQRrSWBFcjQACCCCAAAItFEhil4tZkix5gwMBBBBAAAEEEEAAAQQQQAABBBBAIPsCu0q6rwnNXE/S75pQD1UggAACCCCAQPoCIyVd02A1/69tp4z/kvR2g+VwOQIIZFSAhIuMBoZmIYAAAggggAACCFQV2FbSkykbsZp1ysAUjwACCCCAQMoCgyRZAmUjB/2BRvS4FgEEEEAAAQQQQAABBBBAAAEEEGiugH0H9bIkS4hI65gsaf+0CqdcBBBAAAEEEGi6QLf2RImeDdR8laRjGrieSxFAIOMCJFxkPEA0DwEEEEAAAQQQQKCiwFOStkrJ51FJQ1Mqm2IRQAABBBBAoHkCjexywe4WzYsTNSGAAAIIIIAAAggggAACCCCAAAJJCewryZIi0jp6S3ojrcIpFwEEEEAAAQRaIvATSRfXWfPnktaQ9F6d13MZAgg4IEDChQNBookIIIAAAggggAACoQLbSXoiJRtWs04JlmIRQAABBBBossBgSZZIWc9Bf6AeNa5BAAEEEEAAAQQQQAABBBBAAAEEWiuwmKQ/Slo9hWbcJOnQFMqlSAQQQAABBBBorUB3Se9IWr6OZlwk6ZQ6ruMSBBBwSICEC4eCRVMRQAABBBBAAAEEOgk0smp1Jc6ZkgZhjQACCCCAAAK5Eainv2BJndvnRoAbQQABBBBAAAEEEEAAAQQQQAABBIolYEkRNyR8y4skrdWWcPGXhMulOAQQQAABBBDIhsBZbc04O2ZTPpO0qqSPY17H6Qgg4JgACReOBYzmIoAAAggggAACCHQQGCBpVsImrGadMCjFIYAAAggg0GKBIZJmxGwD/YGYYJyOAAIIIIAAAggggAACCCCAAAIIZEigq6Q/S1olwTZdLWlUguVRFAIIIIAAAghkS8B2t7BdLmy3i6iHJWmMjXoy5yGAgLsCJFy4GztajgACCCCAAAIIIPBvgXpWra5kx+4W/KoQQAABBBDIp8BvJG0Y8dbY3SIiFKchgAACCCCAAAIIIIAAAggggAACGRY4RtIVCbXvc0lrSvpbQuVRDAIIIIAAAghkU+BiST+J2LS/S1pdku1ywYEAAjkXIOEi5wHm9hBAAAEEEEAAgQIIDJT0eEL3yWrWCUFSDAIIIIAAAhkTGCrpkYhtoj8QEYrTEEAAAQQQQAABBBBAAAEEEEAAgQwLdJP0V0k9EmjjJZJOSqAcikAAAQQQQACBbAv0lPS2JOtH1Dp+KulntU7i7xFAIB8CJFzkI47cBQIIIIAAAgggUHSBJHa5mCXJkjc4EEAAAQQQQCCfAlF2uXhS0oB83j53hQACCCCAAAIIIIAAAggggAACCBRO4GRJFzZ417Zqta1ebatYcyCAAAIIIIBA/gWulvTjGrf5nqQ1JNkuWBwIIFAAARIuChBkbhEBBBBAAAEEECiAwCBJjzV4n6xm3SAglyOAAAIIIJBxgR0kPVyjjf0lzc34fdA8BBBAAAEEEEAAAQQQQAABBBBAAIFoAv8p6S+Slo92euhZF0g6vYHruRQBBBBAAAEE3BKwRMs3azT5KEnXuHVbtBYBBBoRIOGiET2uRQABBBBAAAEEEMiSQCO7XLC7RZYiSVsQQAABBBBIT6DaLhfsbpGeOyUjgAACCCCAAAIIIIAAAggggAACrRI4W9JZdVb+cfvuFvZ/ORBAAAEEEECgOAK3Sjqgwu2+3b67xVfF4eBOEUCAhAt+AwgggAACCCCAAAJ5ERgs6dE6b4bdLeqE4zIEEEAAAQQcE9hJ0oMV2kx/wLFg0lwEEEAAAQQQQAABBBBAAAEEEEAggoDtbmG7XNhuF3GPMyWdG/cizkcAAQQQQAAB5wV6S/q9pLBvrA9uS7i4xfk75AYQQCCWAAkXsbg4GQEEEEAAAQQQQCDjAvXscvGEpO0zfl80DwEEEEAAAQSSE3i+Lemib6A4+gPJ+VISAggggAACCCCAAAIIIIAAAgggkDWBCyWdHLNRf2/f3eKzmNdxOgIIIIAAAgjkQ2CapD0Ct/J/Ja2dj9vjLhBAII4ACRdxtDgXAQQQQAABBBBAIOsCQyTNiNlIVrOOCcbpCCCAAAIIOC6ws6TpgXvoL2mu4/dF8xFAAAEEEEAAAQQQQAABBBBAAAEEwgV6SPqrpG4xgCxB4+IY53MqAggggAACCORLYENJvwnc0l6SpubrNrkbBBCIIkDCRRQlzkEAAQQQQAABBBBwScBeeO3FN8rBatZRlDgHAQQQQACB/An4d7l4UtKA/N0id4QAAggggAACCCCAAAIIIIAAAggg4BO4UtLREUX+JmlNSZ9HPJ/TEEAAAQQQQCCfAo+2Ldg1uP3WXpa0QT5vk7tCAIFaAiRc1BLi7xFAAAEEEEAAAQRcExgq6ZGIjWZ3i4hQnIYAAggggEDOBPy7YtEfyFlwuR0EEEAAAQQQQAABBBBAAAEEEEAgRGAVSX+W1DWCzrGSLEGDAwEEEEAAAQSKLWBzSKUd0m0H9YeKzcHdI1BcARIuiht77hwBBBBAAAEEEMizQJRdLljNOs+/AO4NAQTyJPCvPN0M94IAAoUSYOy1UOHmZhFAAAEEEEAAAQQQQAABBBwQuF7SYTXa+RdJqzlwLzQRAQQQQKCjAPNJ/CIQQMBVAeaTHIgcQXIgSDQRAQQQQAABBBBAILbADpIernFVf99KBLEr4AIEEEAAgaYJMEDeNGoqQgCBhAUYe00YlOIQQAABBBBAAAEEEEAAAQQQaFDgu5LeqFHG4ZJuaLAeLkcAAQQQaL4A80nNN6dGBBBIRoD5pGQcUy2FIKXKS+EIIIAAAggggAACLRSotssFu1u0MDBUjQACCMQUYIA8JhinI4BAZgQYe81MKGgIAggggAACCCCAAAIIIIAAAmWByZL2reDxR0nfk/QVXggggAACzgkwn+RcyGgwAgi0CzCf5MBPgSA5ECSaiAACCCCAAAIIIFCXwE6SHqxw5eaSnq2rVC5CAAEEEGi2AAPkzRanPgQQSEqAsdekJCkHAQQQQAABBBBAAAEEEEAAgeQE1pP0sqSw9/YDJd2WXFWUhAACCCDQRAHmk5qITVUIIJCoAPNJiXKmUxhBSseVUhFAAAEEEEAAAQSyIfB8W9JF30BTnpC0fTaaRysQQAABBCIIdBgg/9e/GC+PYMYpCCDQAoH/+I9OQ62MvbYgDlSJAAIIIIAAAggggAACCCCAQASBeyXtFjjv95LWiXAtpyCAAAIIZFOA+aRsxoVWIYBAQID5JDd/Ekz6uRk3Wo0AAggggAACCCAQTWBnSdMDp/aXNDfa5ZyFAAIIIJABAQbIMxAEmoAAArUFGCCvbcQZCCCAAAIIIIAAAggggAACCGREYENJvwm0ZS9JUzPSPpqBAAIIIBBfgPmk+GZcgQACLRBgPqkF6AlUScJFAogUgQACCCCAAAIIIJBpAf8uF09KGpDp1tI4BBBAAIGgAAPk/CYQQMAJAQbInQgTjUQAAQQQQAABBBBAAAEEEECgJPCIpKHt/+NlSRtAgwACCCDgtADzSU6Hj8YjUBwB5pPcjDUJF27GjVYjgAACCCCAAAIIRBcYImlG++mbtw2ePxv9Us5EAAEEEMiAAAPkGQgCTUAAgdoCDJDXNuIMBBBAAAEEEEAAAQQQQAABBDIk0E/Sr9rbs0vIjukZaipNQQABBBCIIMB8UgQkTkEAgdYLMJ/U+hjU0wISLupR4xoEEEAAAQQQKAl0eGGFBQEEEEAgMQHe1RKjpKAcCDBAnoMgcgsIFEGAAfIiRJl7RAABBBBAAAEEEEAAgYgCzB9FhOI0BBBAIKYA80cxwTi9UALMJxUq3NwsAu4KMJ/kZuzohLkZN1qNAAIIIIBAVgQYMM9KJGgHAgjkTYB3tbxFlPtpRIAB8kb0uBYBBJomwAB506ipCAEEEEAAAQQQQAABBLIvwPxR9mNECxFAwE0B5o/cjButbo4A80nNcaYWBBBoUID5pAYBW3Q5nbAWwVMtAggggAACORFgwDwngeQ2EEAgcwK8q2UuJDSohQIMkLcQn6oRQCC6AAPk0a04EwEEEEAAAQQQQAABBHIvwPxR7kPMDSKAQIsEmD9qETzVOiHAfJITYaKRCCDAfJKbvwE6YW7GjVYjgAACCCCQFQEGzLMSCdqBAAJ5E+BdLW8R5X4aEWCAvBE9rkUAgaYJMEDeNGoqQgABBBBAAAEEEEAAgewLMH+U/RjRQgQQcFOA+SM340armyPAfFJznKkFAQQaFGA+qUHAFl1OJ6xF8FSLAAIIIIBATgR4Yc1JILkNBBBorQAv1K31p/bMC9DfyHyIaCACCJgAz3N+BwgggAACCCCAAAIIIIBAWYDxHH4MCCCAQAICjDclgEgRRRKg/1GkaHOvCDgswPPdzeCRcOFm3Gg1AggggAACWRHghTUrkaAdCCDgtAAv1E6Hj8anL0B/I31jakAAgQQEeJ4ngEgRCCCAAAIIIIAAAgggkBcBxnPyEknuAwEEWirAeFNL+ancPQH6H+7FjBYjUEgBnu9uhp2ECzfjRqsRQAABBBDIigAvrFmJBO1AAAGnBXihdjp8ND59Afob6RtTAwIIJCDA8zwBRIpAAAEEEEAAAQQQQACBvAgwnpOXSHIfCCDQUgHGm1rKT+XuCdD/cC9mtBiBQgrwfHcz7CRcuBk3Wo0AAggggEBWBHhhzUokaAcCCDgtwAu10+Gj8ekL0N9I35gaEEAgAQGe5wkgUgQCCCCAAAIIIIAAAgjkRYDxnLxEkvtAAIGWCjDe1FJ+KndPgP6HezGjxQgUUoDnu5thJ+HCzbjRagQQQAABBLIiwAtrViJBOxBAwGkBXqidDh+NT1+A/kb6xtSAAAIJCPA8TwCRIhBAAAEEEEAAAQQQQCAvAozn5CWS3AcCCLRUgPGmlvJTuXsC9D/cixktRqCQAjzf3Qw7CRduxo1WI4AAAgggkBUBXlizEgnagQACTgvwQu10+Gh8+gL0N9I3pgYEEEhAgOd5AogUgQACCCCAAAIIIIAAAnkRYDwnL5HkPhBAoKUCjDe1lJ/K3ROg/+FezGgxAoUU4PnuZthJuHAzbrQaAQQQQACBrAjwwpqVSNAOBBBwWoAXaqfDR+PTF6C/kb4xNSCAQAICPM8TQKQIBBBAAAEEEEAAAQQQyIsA4zl5iST3gQACLRVgvKml/FTungD9D/diRosRKKQAz3c3w07ChZtxo9UIIIAAAghkRYAX1qxEgnYggIDTArxQOx0+Gp++AP2N9I2pAQEEEhDgeZ4AIkUggAACCCCAAAIIIIBAXgQYz8lLJLkPBBBoqQDjTS3lp3L3BOh/uBczWoxAIQV4vrsZdhIu3IwbrUYAAQQQQCArArywZiUStAMBBJwW4IXa6fDR+PQF6G+kb0wNCCCQgADP8wQQKQIBBBBAAAEEEEAAAQTyIsB4Tl4iyX0ggEBLBRhvaik/lbsnQP/DvZjRYgQKKcDz3c2wk3DhZtxoNQIIIIAAAlkR4IU1K5GgHQgg4LQAL9ROh4/Gpy9AfyN9Y2pAAIEEBHieJ4BIEQgggAACCCCAAAIIIJAXAcZz8hJJ7gMBBFoqwHhTS/mp3D0B+h/uxYwWI1BIAZ7vboadhAs340arEUAAAQQQyIoAL6xZiQTtQAABpwV4oXY6fDQ+fQH6G+kbUwMCCCQgwPM8AUSKQAABBBBAAAEEEEAAgbwIMJ6Tl0hyHwgg0FIBxptayk/l7gnQ/3AvZrQYgUIK8Hx3M+wkXLgZN1qNAAIIIIBAVgR4Yc1KJGgHAgg4LcALtdPho/HpC9DfSN+YGhBAIAEBnucJIFIEAggggAACCCCAAAII5EWA8Zy8RJL7QACBlgow3tRSfip3T4D+h3sxo8UIFFKA57ubYSfhws240WoEEEAAAQSyIsALa1YiQTsQQMBpAV6onQ4fjU9fgP5G+sbUgAACCQjwPE8AkSIQQAABBBBAAAEEEEAgLwKM5+QlktwHAgi0VIDxppbyU7l7AvQ/3IsZLUagkAI8390MOwkXbsaNViOAAAIIIJAVAV5YsxIJ2oEAAk4L8ELtdPhofPoC9DfSN6YGBBBIQIDneQKIFIEAAggggAACCCCAAAJ5EWA8Jy+R5D4QQKClAow3tZSfyt0ToP/hXsxoMQKFFOD57mbYSbhwM260GgEEEEAAgawI8MKalUjQDgQQcFqAF2qnw0fj0xegv5G+MTUggEACAjzPE0CkCAQQQAABBBBAAAEEEMiLAOM5eYkk94EAAi0VYLyppfxU7p4A/Q/3YkaLESikAM93N8NOwoWbcaPVCCCAAAIIZEWAF9asRIJ2IICA0wK8UDsdPhqfvgD9jfSNqQEBBBIQ4HmeACJFIIAAAggggAACCCCAQF4EGM/JSyS5DwQQaKkA400t5ady9wTof7gXM1qMQCEFeL67GXYSLtyMG61GAAEEEEAgKwK8sGYlErQDAQScFuCF2unw0fj0BehvpG9MDQggkIAAz/MEECkCAQQQQAABBBBAAAEE8iLAeE5eIsl9IIBASwUYb2opP5W7J0D/w72Y0WIECinA893NsJNw4WbcaDUCCCCAAAJZEeCFNSuRoB0IIOC0AC/UToePxqcvQH8jfWNqQACBBAR4nieASBEIIIAAAggggAACCCCQFwHGc/ISSe4DAQRaKsB4U0v5qdw9Afof7sWMFiNQSAGe726GnYQLN+NGqxFAAAEEEMiKAC+sWYkE7UAAAacFeKF2Onw0Pn0B+hvpG1MDAggkIMDzPAFEikAAAQQQQAABBBBAAIG8CDCek5dIch8IINBSAcabWspP5e4J0P9wL2a0GIFCCvB8dzPsJFy4GTdajQACCCCAQFYEeGHNSiRoBwIIOC3AC7XT4aPx6QvQ30jfmBoQQCABAZ7nCSBSBAIIIIAAAggggAACCORFgPGcvESS+0AAgZYKMN7UUn4qd0+A/od7MaPFCBRSgOe7m2En4cLNuNFqBBBAAAEEsiLAC2tWIkE7EEDAaQFeqJ0OH41PX4D+RvrG1IAAAgkI8DxPAJEiEEAAAQQQQAABBBBAIC8CjOfkJZLcBwIItFSA8aaW8lO5ewL0P9yLGS1GoJACPN/dDDsJF27GjVYjgAACCCCQFQFeWLMSCdqBAAJOC/BC7XT4aHz6AvQ30jemBgQQSECA53kCiBSBAAIIIIAAAggggAACeRFgPCcvkeQ+EECgpQKMN7WUn8rdE6D/4V7MaDEChRTg+e5m2Em4cDNutBoBBBBAAIGsCPDCmpVI0A4EEHBagBdqp8NH49MXoL+RvjE1IIBAAgI8zxNApAgEEEAAAQQQQAABBBDIiwDjOXmJJPeBAAItFWC8qaX8VO6eAP0P92JGixEopADPdzfDTsKFm3Gj1QgggAACCGRFgBfWrESCdiCAgNMCvFA7HT4an74A/Y30jakBAQQSEOB5ngAiRSCAAAIIIIAAAggggEBeBBjPyUskuQ8EEGipAONNLeWncvcE6H+4FzNajEAhBXi+uxl2Ei7cjButRgABBBBAICsCvLBmJRK0AwEEnBbghdrp8NH49AXob6RvTA0IIJCAAM/zBBApAgEEEEAAAQQQQAABBPIiwHhOXiLJfSCAQEsFGG9qKT+VuydA/8O9mNFiBAopwPPdzbCTcOFm3Gg1AggggAACWRHghTUrkaAdCCDgtAAv1E6Hj8anL0B/I31jakAAgQQEeJ4ngEgRCCCAAAIIIIAAAgggkBcBxnPyEknuAwEEWirAeFNL+ancPQH6H+7FjBYjUEgBnu9uhp2ECzfjRqsRQAABBBDIigAvrFmJBO1AAAGnBXihdjp8ND59Afob6RtTAwIIJCDA8zwBRIpAAAEEEEAAAQQQQACBvAgwnpOXSHIfCCDQUgHGm1rKT+XuCdD/cC9mtBiBQgrwfHcz7CRcuBk3Wo0AAggggEBWBHhhzUokaAcCCDgtwAu10+Gj8ekL0N9I35gaEEAgAQGe5wkgUgQCCCCAAAIIIIAAAgjkRYDxnLxEkvtAAIGWCjDe1FJ+KndPgP6HezGjxQgUUoDnu5thJ+HCzbjRagQQQAABBLIiwAtrViJBOxBAwGkBXqidDh+NT1+A/kb6xtSAAAIJCPA8TwCRIhBAAAEEEEAAAQQQQCAvAozn5CWS3AcCCLRUgPGmlvJTuXsC9D/cixktRqCQAjzf3Qw7CRduxo1WI4AAAgggkBUBXlizEgnagQACTgvwQu10+Gh8+gL0N9I3pgYEEEhAgOd5AogUgQACCCCAAAIIIIAAAnkRYDwnL5HkPhBAoKUCjDe1lJ/K3ROg/+FezGgxAoUU4PnuZthJuHAzbrQaAQQQQACBrAjwwpqVSNAOBBBwWoAXaqfDR+PTF6C/kb4xNSCAQAICPM8TQKQIBBBAAAEEEEAAAQQQyIsA4zl5iST3gQACLRVgvKml/FTungD9D/diRosRKKQAz3c3w07ChZtxo9UIIIAAAghkRYAX1qxEgnYggIDTArxQOx0+Gp++AP2N9I2pAQEEEhDgeZ4AIkUggAACCCCAAAIIIIBAXgQYz8lLJLkPBBBoqQDjTS3lp3L3BOh/uBczWoxAIQV4vrsZdhIu3IwbrUYAAQQQQCArArywZiUStAMBBJwW4IXa6fDR+PQF6G+kb0wNCCCQgADP8wQQKQIBBBBAAAEEEEAAAQTyIsB4Tl4iyX0ggEBLBRhvaik/lbsnQP/DvZjRYgQKKcDz3c2wk3DhZtxoNQIIIIAAAlkRKPwL6//+7//qhBNO0KRJk+qOSb9+/bTSSiupb9++2mKLLWT/e9lll627vLxeeO655+rMM88s394vfvEL7b///nm93Uzf15dffqmzzjpLF1xwgX7wgx/orrvu0tprr53pNme9cbxQZz1CtK/FAoXvbyTt/+KLL2rYsGF69913y0XPmTNHW2+9deyq3nrrLe23336aO3duh2svueQSr48U9/j00081atQo3XbbbeVL6y0rbt2cj0CjAjzPGxXkegQQQAABBBBAAAEEEMiRAOM5TQzm3//+d2++5NFHH62r1mWWWUZ9+vTx5qo233xz9e/fXxtttJG6d+9eV3l5vSjozPxIXiOdrftivClb8aA1mReg/5FwiJhPShiU4hBoF+D57uZPgYQLN+NGqxFAAAEEEMiKQOFfWJNIuAgGc8UVV9TIkSN1/PHHq2fPnlmJdcvbQcKF9Oabb+qOO+7wfh8rrLBCy2LyxBNPaMSIEd6HukwoJBMGXqiTcaSU3AoUvr+RdGQ/+OADHXDAAZoxY0a56HqTGh5//HENHjy4UxOt/IkTJ8om7OMcv//977X33ntr/vz55cvqTQaJU28rz124cKEmT56snXbaSWuttVYrm0LdDQrwPG8QkMsRQAABBBBAAAEEEEAgTwKM5zQxmo0mXIQ1dfXVV9dxxx2nI444QksvvXQT7ya7VZFwIX3xxRd68MEHtfjii2uXXXbJbrBy1DLGm3IUTG6lGQL0PxJWZj4pYdAGi2M+qUHADF3O8z1DwYjRFBIuYmBxKgIIIIAAAgh0Eij8C2saCRclZfuQ/ZprrvFWE+KQipxwYYP4N910k8aPH69NNtlEt99+u7fSVCuO1157TQcffLCee+45r3oSLpKJAi/UyThSSm4FCt/fSDqyixYt0qmnnqpLL720XPRRRx2lCRMmaMkll4xc3b/+9S+df/75GjNmTKdr6n0+BBM4bPcvS0awSf68HZ999pmmTJmiCy+80HNnxyj3I8zz3P0YcgcIIIAAAggggAACCCCQmADjOYlR1i4ojYSLUq220MZVV12l3r17125Izs8ocsLF119/7e1wa+NYlnDBLvTN+7Ez3tQ8a2rKhQD9j4TDyHxSwqB1Fsd8Up1wGb6M53uGg1OlaSRcuBk3Wo0AAggggEBWBAr/wppmwoUFebPNNtPNN9+sddddNysxb1k7ippw8Yc//MHbTeLZZ5/17IcMGdKyhIv33ntPRx55pO6///7y76DeD2pb9kPKaMW8UGc0MDQrKwKF72+kEQhL3rPnS+nYdtttvedLr169Ilf38ccf67DDDtPUqVNDr7HnRdyV7saNG6fTTjutXJ49dywxpHv37pHb5cKJH330kZfAWHqm8jx1IWq128jzvLYRZyCAAAIIIIAAAggggEBhBBjPaWKo00y4sNvYddddNWnSJH3rW99q4l1lr6oiJ1xcdNFFOuWUU8pBIeGieb9PxpuaZ01NuRCg/5FCGJlPSgE1RpHMJ8XAcuhUnu8OBcvXVBIu3IwbrUYAAQQQQCArAoV/YQ1LuIj7YeA//vEP2dZ/tqrxxRdfrA8//LBDfA888EBdeeWVWnbZZbMS95a0o6gJF7///e+19957a/78+Z57qxIu7Dd60kkn6bbbbusQfz4QTeZfB16ok3GklNwKFL6/kUZkX3rpJe25555asGCBV/wqq6yi6dOna+ONN45cXbCM3Xff3UsQfPfdd70yRo8e7e1Q1aVLl0hlfvrppxo1alSHZ821117rJfvl7SjyBH3eYum/H57neY4u94YAAggggAACCCCAAAIxBRjPiQnWyOlhCRdjx44N3ZU0rB7bxfSTTz7RX/7yF/385z/3kitsnMZ/2AIZ55xzjrp27dpIU52+tsjjOUWdo8vCD5bxpixEgTY4JED/I4VgMZ+UAmqMIovc/4jB5NypPN+dC5nXYBIu3IwbrUZhDVW+AAAgAElEQVQAAQQQQCArAoV/YU0i4cIfzFdeecVbKfq5554r//EyyyzjfXhoKwgV+SjqYG4WEi7eeust7wPYhx56qNNPkISLZP6t5IU6GUdKya1A4fsbaUTWVsQ54IADOvy3Pe7KdP5Vjay/YhPy1113nWbMmOE1eejQoV4fpkePHpFuwZ43++23n+bOneudX08SSKSKMnASA+QZCEIKTeB5ngIqRSKAAAIIIIAAAggggICrAoznNDFyjSZc+JtqyRdPPvmkDjnkENlYTelYffXVvV1O+/bt28Q7y1ZVRR7PKeocXRZ+gYw3ZSEKtMEhAfofKQSL+aQUUGMUWeT+Rwwm507l+e5cyLwGk3DhZtxoNQIIIIAAAlkRKPwLa9IJFxbYOXPm6KCDDuowkB1314ys/ECSbEdRB3NbmXBhEyv20aslW5R22AjGlISLZH7lvFAn40gpuRUofH8jjch+9dVX3iqH48aNKxcfZ0eKRYsW6dRTT9Wll17qXb/FFlvolltu0TXXXFP+s7gJE0899ZS22WabcnviJmyk4ZRWmQyQpyXb2nJ5nrfWn9oRQAABBBBAAAEEEEAgUwKM5zQxHEkmXFizbW7gjjvu0MiRIzvsdGHzNKeffrpC3n+beLetq6rI4zlFnaNr3a/tm5oZb8pCFGiDQwL0P1IIFvNJKaDGKLLI/Y8YTM6dyvPduZB5DSbhws240WoEEEAAAQSyIlD4F9Y0Ei6++OILnXzyybriiivKcbaPGCdPnixbQaioR1EHc1uVcGHbhY8fP15XXnllhwmVlVdeWfa7L20nTsJFMv9G8kKdjCOl5Fag8P2NtCL7wAMPdNhBa88999QNN9yg5ZZbrmaV77zzjvbff3/Nnj3bO7eUHHrPPfdoxIgR5euvvfZa7++iHJa8ceKJJ5ZPjZMAEqX8LJ3DAHmWopFcW3ieJ2dJSQgggAACCCCAAAIIIOC8AOM5TQxh0gkX1nRbzfrQQw/VvffeW76TOGNHTbz9plVV5PGcos7RNe3HVaUixpuyEAXa4JAA/Y+UgsV8UkqwEYotcv8jAo+zp/B8dzN0JFy4GTdajQACCCCAQFYECv/CmkbChQU3+MJqf/bMM8+of//+WYl909tR1MHcZidcWMKPfSxrK56//PLLHeJsv7/zzz/f+7tHH33U+zsSLpL5V4EX6mQcKSW3AoXvb6QV2ddff13Dhw8v//d+/fXX15QpU7TOOuvUrPKXv/yldthhh3ICXimx4qWXXpJNvi9YsMArI+ouXWF9ql/84hdeUkceDwbI8xhVha3wydhrPkPNXSGAAAIIIIAAAggggEBtAcZzahsldkYaCRfWuODiGEWfDyjyeE5R5+gS+5e0gYKYP2oAj0uLKED/I6WoM5+UEmyEYovc/4jA4+wpPN/dDB2Tfm7GjVYjgAACCCCQFYHCv7CmlXBhHzFuueWWHeL82GOPadCgQR3+LHhe6cNE+2j+wQcf1DXXXKNZs2ZpxRVXlO2SMWzYMO22226yXQoqHV9//bXsI//p06friSee0PPPP68PP/zQO33DDTf0PrDfcccdNXDgQK2wwgp1/xZtS+q3337ba+fDDz+suXPnevXYLh7bbrut94Hl1ltvrSWWWMKrI+pgbtjEQpxklUavt7a+//77np0lJcyfP1+//e1vvXtYe+21PUOzs1hUikNY/CtBJz3Bcfvtt3dYmbxU71FHHeXFwOJmsSHhou6ffuiFvFAn60lpuRMofH8jrYh+/PHHOuywwzR16tRyFWH9jbD6/RPuq6yyitdv2HjjjRUsM+ouXcEdM3r37u21a4MNNqh6+7baovUh5syZoxdeeMF77pb6LXZhv379vASSIUOGaMCAAVX7QJUq+uyzz2TP5vvvv1+/+c1v9Oyzz3qnLrPMMurTp48sUcX6RltttZWWXXbZiu0NJlHWimuU/ou/PzVjxgzv/t96661O/Ta7/2ptq9UW/j6aAM/zaE6chQACCCCAAAIIIIAAAoUQYDyniWFOK+EiOF9QabwmeF5pTMPGVG699Vb9/Oc/13PPPefN/2y22WbafffdvbGUamMVX375pTe3YguU2bjPvHnzygt/2HjPRhtt5O3cagtFLb300nVr++uZOXNmedzH5nJ22mkn7bffft7Ykr3zx/ngMTgOFHcup9HrS/dl40U2rlWa6yuNZ9kcpN2fxaNr166d/MLmP6shjx07VmPGjKk7DlxYWYDxJn4dCMQSoP8Riyv6ycwnRbNiPimaE2exgJervwESLlyNHO1GAAEEEEAgGwKFf2FtZsJF2CrPYQkXgwcP1kknnaTbbrst9FdSactnS7SwQesLL7yw/DF9tZ+ZJXGMHDlSxx9/vHr27BnrF7lw4UJNmDBBV199dXmAPKyAnXfeWRdffLE3mO1CwoXd12WXXSZb5dv/sWfYvZnfqFGj9NOf/tT7YNN/ZCnhYpNNNtEFF1zgfaS62GKLxZpQiPWjKPjJDJgX/AfA7dcSKHx/oxZQvX9vH+vbzkX+yVD7b/7o0aOrFvnpp596z7BSX8MSJW1ivVevXl5iXrDMKEkclsRgfRgr245K/ZVSw958802vL2ET9qVrajnY89YSCK2fFKXvYv286667zlvNsZTEUKtvdMYZZ+iII44InehPOuHCDM466yzvw4Vah/U7qrWt1vX8fTQBnufRnDgLAQQQQAABBBBAAAEECiHAeE4Tw9yshAu7pbAFIsISLmzBqaOPPlo2LhR2nHDCCRo/fry6devW4a9LC4rZXJUlCdQ6LInjuOOOqzgeU+l6G8OyhA4bW7GFwSodNp50zDHH6NRTT9WiRYsiL0jVaMJEvdfbXJ8tCGYJEE8//XQtPm8BEYvD5ptv3mHnThIuatI17QTGm5pGTUX5EKD/kVIcmU+qDst8Uko/vBwXy/PdzeCScOFm3Gg1AggggAACWREo/AtrMxMuwgaxgx/m244WL7/8spfIUOm44YYbdOihh3b4a7sP+2jxoosuivzRYqkAWz3oiiuu8FYTinLYytDHHnust6JOlMNW17E233vvvTrzzDPLl4QloNhfNrpDRT3X2wCDJatYAooNgsc5bAWhiRMneis7lY4sJFxU+jAzzgpOcRyKfi4v1EX/BXD/NQQK399I8xfy+OOPe4kOpcN2vLj88su11FJLVaw2OOEbnCAPlmlJk6effnqHSdtg4ZMmTfKeo6Wj0jX2zLU+wYknnhgpCSLsJqzvcuONN3o7T1U6LInjlFNO8XYLi3uEPdutjKQSLmzifNq0aV7SZpREEH/7LdZXXXWVbEVKjuQFeJ4nb0qJCCCAAAIIIIAAAggg4KwA4zlNDF2zEi4q7dIQTLiYMmWKtziH7RYadlgSg43vbL/99h3+2haysoVBqs1xVWK1XTNs0Qz/XEulc233B2ufjS/VWjyrVMaPf/xjnXzyyd74VZQdwOtNmCjVV8/1Np5lY3BXXnllrF+fxcPsDjrooPJuFyRcxCJM9WTGm1LlpfD8CdD/SDGmzCeF4zKflOKPLsdF83x3M7gkXLgZN1qNAAIIIIBAVgQK/8KaVsJF1G2agx/m2xbHtiKPHfbBvH3wt95663lJCLbt8vLLL6877rhDa665Zvk3ZNsa2iBx2AC2fYhoA96rrbaat3LP3LlzvUSJ4ErSdp6tAL311ltX/W2+9tprOvjgg72to/2Hv61h9dh99OjRw1vFunRkKeHCki1sIDr40aPdl/n16dNHXbp0kd3/7NmzO51nEwH2oWlpte0FCxbonnvu8W7VBvttBfF3333X+9/rrruuhg8fru7du3v/e4klltA+++yjb3/724n8d+Huu++W1X/44YeHrv5NwkUizJ0K4YU6HVdKzY1A4fsbaUYyOHm7xRZbaPLkyVUnp61Pseuuu1Z8JtvzcL/99vP6DXbU2q3Cnv22SqBN7JaOSrtiVHrmWl/E+kHrr7++98z96quvNH/+fK/PEZaUcOSRR3r1lZ6nfmObdLdEVGuT/7AJe0sEtY8LrI5qfSN7jlr5Sy+9dLmIv/3tb7rzzjtlKzVaH9I+PrC+gR2rrLKKDjjgAK//Vjr22GOPTokRlnBifTmb3A/rj9lqhLYzmB2V+h12DzfffLPXp+BIVoDnebKelIYAAggggAACCCCAAAJOCzCe08TwpZFwEbaStX+XU//tBee0/HNVNp6y4447emNNNkbz8MMPewt42WIYK6ywQrmY9957TzZeE5akYeUNHDhQK620kjceYguU2RhR8IiyyEatsZVddtnFq8dMZ86cWZ5zs7os6eKVV14p7xxRKQHFzq0nYcJ/P3GvrzbXF8XPki5sns/mm+ywcS9b8OPPf/6z97+feuopL3alY8SIEfrv//7v8v+2/9/m8jiSF2C8KXlTSsy1AP2PFMPLfNK/v8/wH8wnpfiDy3nRPN/dDDAJF27GjVYjgAACCCCQFYHCv7CmkXBhg6K2zfItt9xSjvPQoUO9j+4t6cB/VNoJwVYvttWpSx/c2TX2svf222/rO9/5jveRoB32MeIll1ziJVz4DxuUvuCCC7TllltqscUW6/B3Cxcu9D5CtAQN/4d+9vGetbHSismffPKJt+3yrbfeWi7PBnBtdWbb7nnZZZftUI8lGFjbfvazn4X+3rOScGHJCfaBpD+JpLQ7hO0kEryvjz76yLsnW2HI73fZZZd5O38EX6yCAxdDhgzxVl6yAf9WHCRcpKPOC3U6rpSaG4HC9zfSjKQ9i0aNGuU9w+2wZ7MlO/Tr1y+0Wus72EqD48aN8/7envtTp07VBhtsUD7/n//8p/dstx2qKp3jL9z6FpagYZPYdlRK+nj//fe9hEBL+CgdNrFtO3QNGDCgvAKfv2xLbrDJ4NGjR3fYhcoSHO677z5tuummne5z3rx52m233cqJGmZifR+bSA5L0LA+y3nnndchebXSSo2lyup9noYlnGyyySY6//zztd1223UysL6qTY6fccYZHRJPgsmeaf7GilQ2z/MiRZt7RQABBBBAAAEEEEAAgRoCjOc08SeSRsKFjXcceOCB5fEau51KC1gEEy5Kt25zJzZu418wysYqLLlijTXWKAvZn9k8le3K6T9s/GLs2LHewmLBd+4333xTZ511Voc5J7u21pjHSy+95CUVlBbBsGtsIQ8b+7H5l65du5abYLuM2q7ttmuEjZcFj6wkXFSa69t55509I0tw8c/12X3Z/OJJJ52k559/vnxbNjdoc2/+2JT+0najjbILfRN/9oWpivGmwoSaG01GgP5HMo6hpTCfxHxSij+vwhXN893NkJNw4WbcaDUCCCCAAAJZESj8C2saCRe2eo8NQvs/xrcPG21QtJQoUfoBhCVc2ACvrXwcZdXiF154wVt12r/ys9VtA8ul3RbCfmy2ApBt92zbLfuvtcFZ++DPdl0IHsH7sg8RLWnDPrAMJnWUrq20IoD9fRYSLmwQ+5xzzpENNJcOW6Xppptu8j56DHlJ8k4Luy9LWAnuPmLnknCRlf/cpdsOXqjT9aV05wUK399IO4K2E4M900vHtdde602ghx0ffPCB10+ZMWOG99eVdq8IllnpuW1lvPjiixo2bFh5N6fDDjvMSxxdaqmlOjTBdn/64Q9/WP4z6+vYjhH+ZI9KVjY5bgkT/sn0SvcZbLv1i0444YSKz3Wr0xJm7Zzrr7++3AT73+PHj1e3bt06NauehIuwhBPbaWTixIladdVVq/5MzNgSa/wJorZqoVlX6q+k/bvLY/k8z/MYVe4JAQQQQAABBBBAAAEE6hRgPKdOuHouSzrhwuaArrjiCh1//PEdmmOLa9hCU8EjLOHCdjuw86Pszh02L3baaafJ/vHvHhqs1+ZabHzHzouywJUtzGHJEzbWUzpsbsba6d+tIVhPpd03spJw8eqrr2qvvfbqMO5lu3FceOGF3uIqlY6wXekrjYORcFHPv5nJXMN4UzKOlFIYAfofKYea+aSOwMwnpfyDy3HxPN/dDC4JF27GjVYjgAACCCCQFYHCv7AmmXBhK8o88sgj3sdw/iQG+4DfVo7u27dvp7iHJVxUSs4IXhyWLGBJArbCda2P9qwsG3C3QegjjjiiXHSltobt2mED4Jas4F8tKOyHHfYBo52XhYSLP/3pT9p33307fLxofvvvv3/NjxfDPpoMm6wg4SIr/7lLtx28UKfrS+nOCxS+v5F2BB9//HHZ7lilo1qiQDA5wiZbbaI6+N8x66PssMMO5cnuamUGJ+Vthys7338sWrRIp556qmzwunRESYQonRvcmcP+3JJZ7R9/2z///HNvdT9LCi0dzzzzjGyFv1rHr3/9a29nDFsB0o5tt93W25WqV69enS6tJ+EimHBiHwTcfPPNkZJsrQG2EqMlyJQ+QBg4cKC3CqTt9sGRjADP82QcKQUBBBBAAAEEEEAAAQRyIcB4ThPDmGTChSUl2PyLjc34kxiq7X4QlnBRKTkjyBI2f2Q7a9gu4cEdxMNILenCxnds1/bSUamtwcQES0aw+Tf/uFilsFlygs0HzZ8/v3xKFhIubK7OxstsPKt0xEl2Ccau0ngRCRdN/Bc6UBXjTa2zp2YnBeh/pBw25pO++dya+aSUf2w5L57nu5sBJuHCzbjRagQQQAABBLIiUPgX1kYTLuzjQfvw3rbstV0RHnzwwU6xtUFM+8AwLDEhLOHCPqYbNGhQzd+IJXXY7hJz584tnztt2jTtscceNa8tnfDRRx95qxnZbhelI+zDS9ui2T7wW7BggXearUh99913e9tARzmCHzDaNVlIuAgORO+yyy7eytYrr7xylNvSjTfe6K0sXTqOOuoob2WlJZdcsvxnJFxEonT+JF6onQ8hN5CuQOH7G+nyykv09PcJhg4d6iVg9ujRo1PVkyZN0siRI8t/Xqnf8c4773gJiLNnz/bOrZR8EEyEsIluS0ANJjjYZP9DDz0k26li3rx5sg8JrC1RdrcoNTb43LZdPGxCunv37uX7CevbRe1bLVy4UIcccohskH3DDTfUWmutpeHDh2v55Zfv5Bg34SLs44O4O1SElWErSFr/hSMZAZ7nyThSCgIIIIAAAggggAACCORCgPGcJoax0YQLGw/529/+pqeeesqbt3j66ac7tb7aYlPBMZfevXt7iQxRxm2Ci3vYwhD33XefNt1008iCYYtjhc0hBce1fvSjH+mqq66quotGqRFhiQ1ZSLgI7kZr7a2202wQ1RYOsQSXmTNnen9lY3M2FtavX78Op5JwEfnnmPiJjDclTkqB+Rag/5FyfJlPYj4p5Z9YYYrn+e5mqEm4cDNutBoBBBBAAIGsCBT+hTXso7wkg7Prrrt6HxN+61vfCi02mHCx/vrra8qUKVpnnXVqNiO4+kC1VZirFRYcoLbEClu5aLnllitfFhxsP+CAAzRx4sSqWxn767RVlGznDxvQLx2tTrhodKVtuw9LRDnuuOO8LbXtw8yNN95YW265pZZYYonyfZJwUfOnnIsTeKHORRi5ifQECt/fSI/23yUH+zOVJsWDq/VsscUWmjx5smyHq+ARfE5WSqSw5E3rF1gyhR319keiGEVJuLDJc9uBy/4pHbYqoPVbwu4zSr1h58RNuAj2B6pN6Mfpt40ePVo2Yd6lS5d6b4XrfAI8z/k5IIAAAggggAACCCCAAAJlAcZzmvhjCEu4SLJ6WyzqoosuqpiYELZLgo0Z9ezZs2YzgnNMceePrIKwnU2Du62Gzedde+21sgU5oh7BxcWykHARTFixHVHvuOMOrbnmmpFuy+xshxBbnK1v375ae+21ZbtcBMfBSLiIxJnKSYw3pcJKofkVoP+RcmyZT/om4YL5pJR/bDkvnue7mwEm4cLNuNFqBBBAAAEEsiJQ+BfWNBMu9tprL2/V5VVXXbVivIMJF0OGDJENbK+00ko1fyPjxo3TaaedVj4vOPhcs4D2E4KDucEB5rCB7ksuucTbjjrOEWxvqxMugh+I2r3MmTNHW2+9dZzbqnkuCRc1iXJxAi/UuQgjN5GeQOH7G+nRflOy9TlOPPHE8h+E7XwQ3LUibIcIf1uDk+1hz//gRHW9/ZEoRlESLqycWbNmaffdd5clfJYOm2QeMWKEtxtEnz591K1btyhVVjwnbsJFMFHWkkAsEXWFFVaI1Q5bqXKbbbYpXxOWKBurQE7uIMDznB8EAggggAACCCCAAAIIIFAWYDyniT+GNBMujjnmGJ1//vlVF9CKOuYSJAku7mF/X8/8kV33wAMPyBYxKx3B+bLguJbtpDF9+nRvIayoR3BeKAsJF3fddZf22Wef8i3YruqXX365llpqqai3Fek8Ei4iMaVyEuNNqbBSaH4F6H80IbbMJ32DzHxSE35wOa2C57ubgSXhws240WoEEEAAAQSyIlD4F9Y0Ei5slwpbbXiPPfbosNNBWNCDCRdRV/4J252h3kHs4CC1tfOZZ55R//79vSb/85//9HZxsF0vSsedd96pvffeO9bvODho3OqEi2AiRJzdReLcOAkXcbTcPZcXandjR8ubIlD4/kYzlK1PscMOO5STDGxlO/vH/9+n4Dm1VgEMJlOE9VOCk+GVnu/1Gnz88cd65ZVXNGPGDN19992y52rpqJQw8sknn8g+Jrj11ltDq11xxRW1/fbba9iwYV6i5Xe+8x0ttthisZoYN+EiuNqj9bOGDh2qxRdfPFa9b7/9tq666qryNWnuKBKrYTk5med5TgLJbSCAAAIIIIAAAggggEASAoznJKEYsYw0Ei622mornXnmmRowYEDNcY9gwkXUHTVt3MYSBKZOnVq+07BFQKIw1Np94vXXX9fw4cP18ssve8VZooXNVa211lpRivfOCSaIZCHhIpgIETamF/kGq5xIwkUSivWVwXhTfW5cVVgB+h9NCD3zSd8gM5/UhB9cTqvg+e5mYEm4cDNutBoBBBBAAIGsCBT+hbXRhAv7YM8GZG3V5C233NL757vf/a66du0aKcbBhItaK02XCg1rd70fOIYN5PsTLmr9faQblRS811YnXCQxOB/l3km4iKLk/jm8ULsfQ+4gVYHC9zdS1W0vPJhAGZYc4V+1KMoqgMFJ8+AkdHC75d69e3sT7BtssEGsW7ZEUlth8I033tD777/vJVi88MILmj9/vt56662KZVXrN9nz99BDD/X6H7WOtddeW7Yzme1+seGGG0bqx8VNuAhOatdqU9S/r/ZhQNQyOO8bAZ7n/BoQQAABBBBAAAEEEEAAgbIA4zlN/DE0mnBhc1Q2LvO9733PW0zL/omzwEQw4WLs2LEaM2ZMTYGk5o+souBcSnDMo5Ed4/034h+jaXXCRXBszdp5wQUXeIu6JX2QcJG0aPTyGG+KbsWZCEii/9GEnwHzSR2RmU9qwo8uh1XwfHczqCRcuBk3Wo0AAggggEBWBAr/whqWuBA16SGJIGY14cKfDJHUgHnWEi6SGpyv9Tsg4aKWUD7+nhfqfMSRu0hNoPD9jdRkfQUHV+gLrvL36aefatSoUbrtttu8qwYOHKjJkyerZ8+eFZsXNun72GOPadCgQd41wYQM27HByu/Ro0fNW7bEiilTpngJGnPmzKl5ftgJtfpsCxcu1IQJE3T11VeXd/6oVZF9oGC7Y/zoRz/SSiutVPF0Ei5qSbr59zzP3YwbrUYAAQQQQAABBBBAAIFUBBjPSYU1vNCweZioSQ9JNDOLCRd2X/7FwZKa08lSwkWSi6vV+h2QcFFLKL2/Z7wpPVtKzqUA/Y8mhJX5pM7IzCc14YeXsyp4vrsZUBIu3IwbrUYAAQQQQCArAoV/YSXhQgobyPd/TEnCRWP/upJw0ZifK1fzQu1KpGhniwQK399olvukSZM0cuTIcnWWyLD11lt7/zv4PDrhhBM0fvx4devWrWrzHnjgAe26667lc/yr7AXLtNX3bPK2S5cuFcv87LPPdN111+m8887Thx9+GJnGdqHo1auXnnzyyfI1tRIuSieWkjssofS5556LVKetBHnFFVdoo402Cj2fhItIjM6dxPPcuZDRYAQQQAABBBBAAAEEEEhPgPGc9Gw7lUzCReexq+BOqiRcNPaDJOGiMb9Grma8qRE9ri2gAP2PJgWd+aRwaOaTmvQDzEE1PN/dDCIJF27GjVYjgAACCCCQFYHCv7CScBGecOFfNSivCRcvvfSS9txzTy1YsMD79zG4EnhS/5KScJGUZLbL4YU62/GhdS0XKHx/o1kRePHFFzVs2DC9++67XpWXXHKJLLHCjmDihH83q2rtCz7HDjjgAE2cOFHLLLNMpzLvv/9+7bLLLhWLsxWCTjrppPIuG5VO3HDDDWUJFn379vWez+uvv75WXHFFb0eOESNGlC+LmnBRusB27Hjvvff061//Wvfcc49mz56tt956q2J7N9tsM6+tNsEfPBpNuGjmKpXN+v3loR6e53mIIveAAAIIIIAAAggggAACCQkwnpMQZJRiSLjonHDxgx/8QHfddZc3RmRHHhMuvvrqK40ZM0bjxo0r/0z8i51E+e1EPYeEi6hSyZ/HeFPyppSYawH6H00KL/NJ1aGZT2rSD9Hhani+uxk8Ei7cjButRgABBBBAICsChX9hdTXhYtGiRTr11FN16aWXln9L/o8q4/zA7EPD/fbbT3PnzvUusw8obYeLfv36ef87qS2NH3/8cQ0ePLjctEofejaa4BH1+uAHpPYx55QpU7TOOuvE4at5LgkXNYlycQIv1LkIIzeRnkDh+xvp0XYs2RIa7Jk+c+ZM7y+OOuooTZgwQYsvvniHydvgCoHV2vfpp59q1KhR5SSJLbbYwkt8WG211XT++ed75doRnAQPlvnll196O2qUzi/9vT1/LYnCduKwdq2wwgpabLHFQpt0++23N5RwEdamt99+W4888oimTZumWbNmdarX/CxpJfjf+bgJFzZxftppp5XLL8VmySWXbLlG0ZUAACAASURBVNbPg3oiCPA8j4DEKQgggAACCCCAAAIIIFAUAcZzmhhpVxMuPv74Yx122GGaOnVqWavWghyVWIMffgYXyQrOtdQaiwqrJ5jgUK2MRuuLen0wEeKss86S/RMyRtHQL5KEi4b4GrqY8aaG+Li4eAL0P5oUc+aT4kHbHBfzSfHM8n42z3c3I0zChZtxo9UIIIAAAghkRaDwL6yuJlzYD8iSLU488cTyb6neD/eeffZZLxHCPqi0IziIbdn755xzjvdP6bCB2dNPPz3WgG9wW8pKCRdhA/T+HTdq/cvzxhtvaJ999pENzpeOsOuDgwh27pw5c7wPPqMe9vv5yU9+otdee03rrruu1lprLe29997q1atXuQgSLqJqun0eL9Rux4/Wpy5Q+P5G6sLtFQQTMgcOHOglR3Tr1q3D5Lft8HTDDTdoueWWi9Q0f5+jlJi53nrrdUjE8O98EVboq6++qr322st7ZpaOY445xkvasDKjHEknXPjrtP7OCy+8IGvTc889V/6rnXbayUs2sUQQ/xE34cJWZLT+SekYOnSoV26PHj2i3DrnNEmA53mToKkGAQQQQAABBBBAAAEEXBBgPKeJUXI14SJscbB6d2gIjp0Ex2SCczo2nmSLaPTv3z9ypIILi1RLuAguVhY3wSM491bp+ltvvVUHHXRQ+R4sgeXyyy/XUkstFfm+bPcPG9NaffXVtdFGG3n/2NhTly5dymWQcBGZM/ETGW9KnJQC8y1A/6NJ8WU+qX5o5pPqt8vTlTzf3YwmCRduxo1WI4AAAgggkBWBwr+wupxwEdwxYtttt5V9iOj/2D/KDy2YCBH2EWZwoDvuh5pxdskIOzdOIkRwENsMwhIuPv/8c5100km6+uqry0xxdwl55513tP/++2v27NleGWErhpNwEeVX6P45vFC7H0PuIFWBwvc3UtUNFO5PSig9lyzhYvjw4Xr55Ze9s+MmTtqk7Q477FBOzrzzzju9nbD8O2TVeoYG+xvbbbedl3Cw6qqrRuIJSwA98sgjvQTU7t27l8uwyXBr77x587wECtuRw5JG/RPM1Sq0ifodd9yxfEqlyfC4CRfBVRpXWWUV3Xfffdp0000j3X/ppHvuuUfnnXdeeQLdEl/sA4QlllgiVjmcHC7A85xfBgIIIIAAAggggAACCCBQFmA8p4k/BlcTLowoOOZTa1GOMNbgzhN2ju04arul2riWHUnM6UTddcLqC8Yk7i7pwXm1SmNMwTmt0u6yljwR9QjGYPTo0d74HwkXUQXTPY/xpnR9KT13AvQ/mhhS5pOYT2rizy13VfF8dzOkJFy4GTdajQACCCCAQFYECv/C6nLCRXB1HftRVdo1otIP7v3339fhhx+uBx54oHxK2EeYwUFo+0jQPraMuhtE2KrWldoaFpOf//znOvDAAyP9exPc+cMuqrRDxo033uit+F06dt99d9mfBVexrlTxrFmzZNeUdgcJS0Qh4SJS2Jw/iRdq50PIDaQrUPj+Rrq8HUt/6aWXZM+jBQsWeH9x//33e/931113LZ/42GOPadCgQZGbFUwwHDt2rLbZZhvvn9JRLTkyyqR5rcZ89NFHOvTQQ3XvvfeWTw1LuAgmh8TdSSLqxHvchIuw9p922mleMkjXrl1r3b7395988om3WqGtfFg6gh8fRCqIkyoK8Dznx4EAAggggAACCCCAAAIIlAUYz2nij8HlhIuwRSbizB8Zc3A8xv4sbA4puPvpLrvsouuvv14rr7xypGgF54Sq7VoRFpOoi4OF7fxRqa53333Xm/+aOXNm+R6mTZumPfbYI9I9ffbZZzr66KN1yy23lM+38UCz8R/scBGJM5WTGG9KhZVC8ytA/6OJsWU+qeNiY8wnNfHHl4OqeL67GUQSLtyMG61GAAEEEEAgKwKFf2F1OeHCPl60j/RskLR0xFkt2laKvuGGG3TEEUeUr6+02vIXX3yhk08+WVdccUX5XBsAvvLKK7XssstW/T1/+eWXOuuss2TbSPuPSgkXYR9lHnvssbroootqrt7817/+VbZ60pNPPtmhrkoJF2GJILbatu1aEfKC1KHMsN/OhAkTvFWX/NeScJGV/9yl2w5eqNP1pXTnBQrf32hmBD/44APvWThjxgyv2vPPP19ff/21xowZ4/3velbJC04SW6LD9773PW+nqChlhk0yH3XUUbLn5pJLLlmTJ6zPYheFJVwEk0OWWWYZTZ06VYMHD65Zj50QTNgYOHCgJk+erJ49e3a4Pm7Chd2D9aOOP/74cjm2UqEllfoTV6o10j5WsH5bKdHT7u2OO+7wdrjgSEaA53kyjpSCAAIIIIAAAggggAACuRBgPKeJYXQ54SLsg/+o80dGHDaHtNlmm3ljHmuuuWaHKPzpT3/Svvvuq+eee67859ddd523sFatOZ2w+aNqCRc2/jJq1Chvh9bSETYHFPYzsQ9Y99lnH7322mvlv65UV9hcn4312Pzdt7/97Zq/wqeeesqryxI37KhkR8JFTcrUTmC8KTVaCs6nAP2PJsaV+aR3vO9CZs+e7akzn9TEH18OquL57mYQSbhwM260GgEEEEAAgawIFP6F1eWEC/sRvfDCC94q1rbbRenYa6+9vESIb33rWxV/Z/bRn60QfeKJJ3a41lbBscSG7t27d7o2rK6zzz7bS8QIO98KsA887SNF+6iy9HFgqeBqu3EEVymK8kGilX/KKafommuu6dT2SgkXYQPZUeoKu69Kg+XBhIttt91Wdn+9evVqyX8H4n4g2pJGOlgpL9QOBo0mN1Og8P2NZmIHExeHDx+uzz//vLybVViSQpT2+Z/NlrRhzzFLZLAjSpnjxo2T7ehQOuy5aRPn6667btXq7ZlriQa2s8OHH37Y4VybTL/88su11FJLlf887NluE80333xzzbrsAwFLnLSVEUvH6NGjveTWLl26dKg7+Dzt3bu357HBBhtUvJ8333xTI0aM8JI6Soe1beLEidp4442rOrzyyivexwP+Dwqszzdp0qTIO3NFiXPRz+F5XvRfAPePAAIIIIAAAggggAACPgHGc5r4c3A54cKYbEcFWwDEPw903HHHeQuBLL300hUlLdni2muv9caM/NfaPJXNXwXHYyotaGHzQrYqdaWki0rzR9USLqwua39pERO7iShjTJbYYYkapV1n/WNhd911l9Zee+1OHmGLg9m8mjlU8wuryxY/s3m7oF0w4cLcbUyPI30BxpvSN6aGXAnQ/2hiOJlP6rzAaZRnvYWI+aQm/lAzWhXP94wGpkazSLhwM260GgEEEEAAgawIFP6F1fWEC3sJvuSSS7zBU/+xySabeDtKDBgwQIsttliHv7OBe1th+dJLL+0wgF3r5dEGvm31nlNPPbVDebZSke20scYaa3T4808++cT7CPLiiy/ulGxhJ1ZLuAjbPtoGvq2s7bffvsM92YeYv/nNb7w2PPjgg6H/blVKuLCTwz5+tKSL8847Tz/84Q87JZNUuq/LLrtMthNH8MXKkmH2228/zZ0712ubrYxw9dVXe38WjE0z/sNAwkU6yrxQp+NKqbkRKHx/o9mRfOCBB7TrrruGVlvvZOqLL76oYcOGeavl2bPMki3ff/99r44oZc6aNUu77757hz6B7TphiRgbbrhhp+enPd9/97vfec/+W2+9NfRehgwZ4iUxrrTSSh3+PmwVQesb2SS57QbWtWvXTuVZf8Am9y0JpHRYf8CSKPr27dvp/I8//thLgCglndgJ1veyjwGWWGKJiiEP7lJhJ1o9Z555pvbee+9Ok+i2y9i0adM0duxYWf/I37Y4u2M0+zfoan08z12NHO1GAAEEEEAAAQQQQACBFAQYz0kBtVKRridc2FybzVNdddVVHW5x55139uZuwsZ+/vznP3tjNbZDhf+wMS1bYKLSomLvvfeelyjgT2hYccUVdcYZZ3g7g/oTFCxp4o033vAW67JFyIJHtYQLOze4E6r9WaXxLJtDs93XTz/9dD3//POx6gpLJLECbDcPm6uynT78YxY2bmZ12O6z/oU9+vfv7829BefrrCybE7Rxq9JhzrYIyKqrrtrEX3oxq2K8qZhx567rFqD/UTddfRcyn9R5Vyrmk+r7LRXtKp7vbkachAs340arEUAAAQQQyIpA4V9YXU+4sB+SZc/bQLZ9xB88bKUcS1BYbbXVtGjRIu+jfxt8De42EWVXh2p12YeXNpBrK17bqjnz5s2TfVgZXIna375qCReWSGIr9/hXwi5da4khAwcO9D72tEmImTNn6re//W2HQeLNN9+8Q2JItYQLu3DOnDk66KCDOuz2YX9uLrYjha2+bW2qdF/VVhoK+yDTyrYJhp49e2rxxRf3PtCstiJ2kv/BIOEiSc1vyuKFOh1XSs2NQOH7G82OpCUc2A5YCxYs6FD1KqusounTp9fcTSGsvcGtpUvnRC3TEhZtl4qw5Il+/fppq622KidOvP766/rVr37VIcHA6rOVCi2R8bXXXvOqt/6A7aRlz1P/UWmS2s6xvpH1E9ZZZx3vEnsuPv3003r22Wc73fb48eO9ieuwBA3rV1kSqk1W+w8r3/oPdtgktiWF+I9KCax2jn0cYP22Pn36eP0pu9eHH364U//E+kAXXnih9xFBcLXCZv/W8lYfz/O8RZT7QQABBBBAAAEEEEAAgQYEGM9pAC/upa4nXNj9hiVClBxsPsTGcWzRDJufsjkbm5cJHrUWBiudb2NDBx98cIedQO3v/HM61eoplVMr4SJsDrF0rY3hbLPNNurWrZssecTmxPyLZdi80ZJLLuktmmZHrbqqzfVZPVtuuWXFebHSvVdbnCPsg1obi7J22TyVlW+JKXY/HMkKMN6UrCel5V6A/keTQ8x80r+8xUqPP/74TvLMJzX5x+hYdTzfHQtYe3NJuHAzbrQaAQQQQACBrAgU/oU1DwkX9mOygVj7KNB2lAgmU9T6sVmGvr1E2seOUQ5LorAPDK+//voop3vnWDKGbSc9cuTI8jXVEi7spIULF3ofOd52222R69lpp528FXlssH7EiBHl62olXNiJ9mHnj3/8Y82fPz9yfXbi4Ycf7tnbwHTYUe2jz9L5jz32mAYNGhSr3npPJuGiXrnq1/FCnY4rpeZGoPD9jWZHslKyX6UEhSjtC24tXbrGkiDsWd2jR4+axdik86GHHtph5b2aF7UnItgOD7bzlO0q8dBDD3mXrb/++poyZUo5ecJflvXxLHnz7LPPjlJFh3MsocGSWa0fYjt5VDpsJUXr31Tqe1Xa+cOSLuzvLLE0br/N2maJmtanCksEiX2zXNBBgOc5PwgEEEAAAQQQQAABBBBAoCzAeE4Tfwx5SLgwLpvXsfmjm266Kbae7YZhyQm9e/eOdK3txjpq1KhOSRfVLj7uuOO8xSuiJkFYWbagydFHHy2bx4l6lOaNbL7KdjW1o1bChZ1jc3027mP/xDks0eSaa67xFisJGdvwigrb7d1fh41xWXtt7IkjWQHGm5L1pLTcC9D/aHKImU+SmE9q8o8uJ9XxfHczkCRcuBk3Wo0AAggggEBWBAr/wpqXhAv7QdkWwk888YTsg0RbqbnWYQkCNvBtqyMvt9xytU7v8PdffPGFpk2b5tXlX7EnrJBDDjnE2xb6D3/4g7dCTumolXBRGly27aRty+Rqu2XYALCtFmQfR9p93X777bETLqw+mwyYMGGCt1tIrQ8gbUUDGyi3jz+XWGKJqn61klQqfZAZKygRTybhIiJUzNN4oY4JxulFEyh8f6PZAbdkP3v2jhkzpkPVJ5xwgpckWO9KdWEr4Y0ePVrnnntu5J0W/vKXv+iMM84I3eki6GTPd9uByhIf1lhjDW+3ruCuEtX6E9Y3uu+++7yki5dffjlSGGynDXu+DxgwQIsttljVa2oNwlezsRjZDl3Wx7n33nsjtc0+PDjnnHO8XbIqTZ5HKoiTKgrwPOfHgQACCCCAAAIIIIAAAgiUBRjPaeKPIS8JF0Zm80f33HOPxo0bF2k8xuZabAxl+PDhVRe+CAtH1Dkdmzey+SxbyMMW6IiTBGH1xqnHxr1soQxbxMPGzOLWVZrrs4U6nn/++Zq/wgMPPNAbL7Kxs2qHjUXNmDHDW3jMdlUNHrbbu82t9erVq2adnBBPgPGmeF6cXXgB+h9N/gkwn/RvcOaTmvzDy0F1PN/dDCIJF27GjVYjgAACCCCQFYHCv7DmKeGi9KOyVZPtAz4bOP3lL3/pDciWkhVsF4uNNtpIO+64o+yDwmWXXbah3+Inn3yihx9+WLbCs9VZSr6wemwV7b333lvf//73vQ8WrS1xEy5KjXv//fe9DyZtRWvbgcIGg22A3HbnsA8ibSDeVvApvdTUm3Dhr2/69OmaOXNmh/sqbRtpfkOGDInlZ5MMZnXnnXd6Ky75B7TjfqzaSNBIuGhEr/K1vFCn40qpuREofH+jFZEMS46IkuxYra32nLdnu383qHrKtIHr3/3ud16iQbCvYskEtuKfPWftGb/yyit3aJJN2FuyY+mwSeUrr7yy6jPZ3zd69tln9eqrr5afw9Z/WG+99bydvnbbbTetu+66sXaOsHuxRNdbbrnF2y3Ln4gaZWVAu95WGLR4zZkzR6+99lq5jFLbttlmGw0bNkzWD6mVBNKK31qe6uR5nqdoci8IIIAAAggggAACCCDQoADjOQ0Cxrk8TwkXpfu2+TebC7GdIWwX8nnz5nkLXdkCG3369PHmiwYPHqzNNtssdqKF39Y+FLX5FtsF1RYlK82J2RzSFlts4Y2p2JhPaYypniQIq69SPTZ+Y2NZtgO7vx67pt667FobzzI/mxcL+m266aay8aLdd9+9PAcX9fdm41A33nijN/9l42Slw3YWmTp1qjbYYIOoRXFeRAHGmyJCcRoC/xag/9GCXwLzSd+gM5/Ugh+go1XyfHczcCRcuBk3Wo0AAggggEBWBHhhzUokaAcCCDgtwAu10+Gj8ekL0N9I35gaEEAgAQGe5wkgUgQCCCCAAAIIIIAAAgjkRYDxnLxEkvtAAIGWCjDe1FJ+KndPgP6HezGjxQgUUoDnu5thJ+HCzbjRagQQQAABBLIiwAtrViJBOxBAwGkBXqidDh+NT1+A/kb6xtSAAAIJCPA8TwCRIhBAAAEEEEAAAQQQQCAvAozn5CWS3AcCCLRUgPGmlvJTuXsC9D/cixktRqCQAjzf3Qw7CRduxo1WI4AAAgggkBUBXlizEgnagQACTgvwQu10+Gh8+gL0N9I3pgYEEEhAgOd5AogUgQACCCCAAAIIIIAAAnkRYDwnL5HkPhBAoKUCjDe1lJ/K3ROg/+FezGgxAoUU4PnuZthJuHAzbrQaAQQQQACBrAjwwpqVSNAOBBBwWoAXaqfDR+PTF6C/kb4xNSCAQAICPM8TQPz/7dtLbh0xDATA3P/UgZfZxuSQTdUBPOxXbUAfQ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QMg2FgAAEDhJREFU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/HNg3RJKDgIECBwQcFY7UKKfUCZgv1FG6UMECHwsYD3/GNw4AgQIECBAgAABAgTWCLjPWVOFIAQIHBNw33SsUD+nVMD+o5TTxwgQ+FDA+v4h9v+OUtL/yvk7AgQIECBA4EfAgdX/AQECBHoEnNV6XH01U8B+I7M3qQkQ+PPHeu6/gAABAgQIECBAgACBVwXc57zavN9NgEC3gPumbmHfTxaw/0huT3YCbwtY3wP6V1JASSISIECAAIHFAg6si8sRjQCBaAFntej6hC8WsN8oBvU5AgQ+E7Cef0ZtEAECBAgQIECAAAECywTc5ywrRBwCBM4IuG86U6Uf0iBg/9GA6pMECHwiYH3/hPl3Q5T0Oz9/TYAAAQIEXhdwYH39P8DvJ0CgS8BZrUvWdxMF7DcSW5OZAIEfAeu5/wMCBAgQIECAAAECBF4VcJ/zavN+NwEC3QLum7qFfT9ZwP4juT3ZCbwtYH0P6F9JASWJSIAAAQIECBAgQIAAAQIECBAgQIAAAQIECBAgQIAAAQIECBAgQIAAAQIECBAgQIAAAQIECHwr4MHFt96mESBAgAABAgQIECBAgAABAgQIECBAgAABAgQIECBAgAABAgQIECBAgAABAgQIECBAgAABAgECHlwElCQiAQIECBAgQIAAAQIECBAgQIAAAQIECBAgQIAAAQIECBAgQIAAAQIECBAgQIAAAQIECBAg8K2ABxffeptGgAABAgQIECBAgAABAgQIECBAgAABAgQIECBAgAABAgQIECBAgAABAgQIECBAgAABAgQIBAh4cBFQkogECBAgQIAAAQIECBAgQIAAAQIECBAgQIAAAQIECBAgQIAAAQIECBAgQIAAAQIECBAgQIDAtwIeXHzrbRoBAgQIECBAgAABAgQIECBAgAABAgQIECBAgAABAgQIECBAgAABAgQIECBAgAABAgQIECAQIODBRUBJIhIgQIAAAQIECBAgQIAAAQIECBAgQIAAAQIECBAgQIAAAQIECBAgQIAAAQIECBAgQIAAAQLfCnhw8a23aQQIECBAgAABAgQIECBAgAABAgQIECBAgAABAgQIECBAgAABAgQIECBAgAABAgQIECBAgECAgAcXASWJSIAAAQIECBAgQIAAAQIECBAgQIAAAQIECBAgQIAAAQIECBAgQIAAAQIECBAgQIAAAQIECHwr4MHFt96mESBAgAABAgQIECBAgAABAgQIECBAgAABAgQIECBAgAABAgQIECBAgAABAgQIECBAgAABAgECHlwElCQiAQIECBAgQIAAAQIECBAgQIAAAQIECBAgQIAAAQIECBAgQIAAAQIECBAgQIAAAQIECBAg8K2ABxffeptGgAABAgQIECBAgAABAgQIECBAgAABAgQIECBAgAABAgQIECBAgAABAgQIECBAgAABAgQIBAh4cBFQkogECBAgQIAAAQIECBAgQIAAAQIECBAgQIAAAQIECBAgQIAAAQIECBAgQIAAAQIECBAgQIDAtwIeXHzrbRoBAgQIECBAgAABAgQIECBAgAABAgQIECBAgAABAgQIECBAgAABAgQIECBAgAABAgQIECAQIODBRUBJIhIgQIAAAQIECBAgQIAAAQIECBAgQIAAAQIECBAgQIAAAQIECBAgQIAAAQIECBAgQIAAAQLfCnhw8a23aQQIECBAgAABAgQIECBAgAABAgQIECBAgAABAgQIECBAgAABAgQIECBAgAABAgQIECBAgECAgAcXASWJSIAAAQIECBAgQIAAAQIECBAgQIAAAQIECBAgQIAAAQIECBAgQIAAAQIECBAgQIAAAQIECHwr4MHFt96mESBAgAABAgQIECBAgAABAgQIECBAgAABAgQIECBAgAABAgQIECBAgAABAgQIECBAgAABAgECHlwElCQiAQIECBAgQIAAAQIECBAgQIAAAQIECBAgQIAAAQIECBAgQIAAAQIECBAgQIAAAQIECBAg8K2ABxffeptGgAABAgQIECBAgAABAgQIECBAgAABAgQIECBAgAABAgQIECBAgAABAgQIECBAgAABAgQIBAh4cBFQkogECBAgQIAAAQIECBAgQIAAAQIECBAgQIAAAQIECBAgQIAAAQIECBAgQIAAAQIECBAgQIDAtwIeXHzrbRoBAgQIECBAgAABAgQIECBAgAABAgQIECBAgAABAgQIECBAgAABAgQIECBAgAABAgQIECAQIODBRUBJIhIgQIAAAQIECBAgQIAAAQIECBAgQIAAAQIECBAgQIAAAQIECBAgQIAAAQIECBAgQIAAAQLfCnhw8a23aQQIECBAgAABAgQIECBAgAABAgQIECBAgAABAgQIECBAgAABAgQIECBAgAABAgQIECBAgECAgAcXASWJSIAAAQIECBAgQIAAAQIECBAgQIAAAQIECBAgQIAAAQIECBAgQIAAAQIECBAgQIAAAQIECHwr4MHFt96mESBAgAABAgQIECBAgAABAgQIECBAgAABAgQIECBAgAABAgQIECBAgAABAgQIECBAgAABAgECHlwElCQiAQIECBAgQIAAAQIECBAgQIAAAQIECBAgQIAAAQIECBAgQIAAAQIECBAgQIAAAQIECBAg8K2ABxffeptGgAABAgQIECBAgAABAgQIECBAgAABAgQIECBAgAABAgQIECBAgAABAgQIECBAgAABAgQIBAh4cBFQkogECBAgQIAAAQIECBAgQIAAAQIECBAgQIAAAQIECBAgQIAAAQIECBAgQIAAAQIECBAgQIDAtwIeXHzrbRoBAgQIECBAgAABAgQIECBAgAABAgQIECBAgAABAgQIECBAgAABAgQIECBAgAABAgQIECAQIODBRUBJIhIgQIAAAQIECBAgQIAAAQIECBAgQIAAAQIECBAgQIAAAQIECBAgQIAAAQIECBAgQIAAAQLfCnhw8a23aQQIECBAgAABAgQIECBAgAABAgQIECBAgAABAgQIECBAgAABAgQIECBAgAABAgQIECBAgECAgAcXASWJSIAAAQIECBAgQIAAAQIECBAgQIAAAQIECBAgQIAAAQIECBAgQIAAAQIECBAgQIAAAQIECHwr4MHFt96mESBAgAABAgQIECBAgAABAgQIECBAgAABAgQIECBAgAABAgQIECBAgAABAgQIECBAgAABAgECHlwElCQiAQIECBAgQIAAAQIECBAgQIAAAQIECBAgQIAAAQIECBAgQIAAAQIECBAgQIAAAQIECBAg8K2ABxffeptGgAABAgQIECBAgAABAgQIECBAgAABAgQIECBAgAABAgQIECBAgAABAgQIECBAgAABAgQIBAh4cBFQkogECBAgQIAAAQIECBAgQIAAAQIECBAgQIAAAQIECBAgQIAAAQIECBAgQIAAAQIECBAgQIDAtwIeXHzrbRoBAgQIECBAgAABAgQIECBAgAABAgQIECBAgAABAgQIECBAgAABAgQIECBAgAABAgQIECAQIODBRUBJIhIgQIAAAQIECBAgQIAAAQIECBAgQIAAAQIECBAgQIAAAQIECBAgQIAAAQIECBAgQIAAAQLfCnhw8a23aQQIECBAgAABAgQIECBAgAABAgQIECBAgAABAgQIECBAgAABAgQIECBAgAABAgQIECBAgECAwF/eazoDdcbpqwAAAABJRU5ErkJggg==">
          <a:extLst>
            <a:ext uri="{FF2B5EF4-FFF2-40B4-BE49-F238E27FC236}">
              <a16:creationId xmlns:a16="http://schemas.microsoft.com/office/drawing/2014/main" id="{750A4472-0646-40A8-B712-5AEA4328B03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640425"/>
          <a:ext cx="7531910" cy="2914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248000</xdr:colOff>
      <xdr:row>106</xdr:row>
      <xdr:rowOff>89492</xdr:rowOff>
    </xdr:from>
    <xdr:to>
      <xdr:col>16</xdr:col>
      <xdr:colOff>419867</xdr:colOff>
      <xdr:row>122</xdr:row>
      <xdr:rowOff>99017</xdr:rowOff>
    </xdr:to>
    <xdr:sp macro="" textlink="">
      <xdr:nvSpPr>
        <xdr:cNvPr id="3" name="AutoShape 7" descr="data:image/png;base64,iVBORw0KGgoAAAANSUhEUgAADFwAAATUCAYAAADvWfI5AAAAAXNSR0IArs4c6QAAOjl0RVh0bXhmaWxlACUzQ214R3JhcGhNb2RlbCUzRSUzQ3Jvb3QlM0UlM0NteENlbGwlMjBpZCUzRCUyMjAlMjIlMkYlM0UlM0NteENlbGwlMjBpZCUzRCUyMjElMjIlMjBwYXJlbnQlM0QlMjIwJTIyJTJGJTNFJTNDbXhDZWxsJTIwaWQlM0QlMjIyJTIyJTIwdmFsdWUlM0QlMjIlMjIlMjBzdHlsZSUzRCUyMnNoYXBlJTNEbXhncmFwaC5waWQudmVzc2Vscy5taXhpbmdfcmVhY3RvciUzQmh0bWwlM0QxJTNCcG9pbnRlckV2ZW50cyUzRDElM0JhbGlnbiUzRGNlbnRlciUzQnZlcnRpY2FsTGFiZWxQb3NpdGlvbiUzRGJvdHRvbSUzQnZlcnRpY2FsQWxpZ24lM0R0b3AlM0JkYXNoZWQlM0QwJTNCJTIyJTIwdmVydGV4JTNEJTIyMSUyMiUyMHBhcmVudCUzRCUyMjElMjIlM0UlM0NteEdlb21ldHJ5JTIweCUzRCUyMjIwJTIyJTIweSUzRCUyMjI0MCUyMiUyMHdpZHRoJTNEJTIyNTAlMjIlMjBoZWlnaHQlM0QlMjI5NiUyMiUyMGFzJTNEJTIyZ2VvbWV0cnklMjIlMkYlM0UlM0MlMkZteENlbGwlM0UlM0NteENlbGwlMjBpZCUzRCUyMjMlMjIlMjB2YWx1ZSUzRCUyMiUyMiUyMHN0eWxlJTNEJTIyZWRnZVN0eWxlJTNEb3J0aG9nb25hbEVkZ2VTdHlsZSUzQnJvdW5kZWQlM0QwJTNCb3J0aG9nb25hbExvb3AlM0QxJTNCamV0dHlTaXplJTNEYXV0byUzQmh0bWwlM0QxJTNCJTIyJTIwZWRnZSUzRCUyMjElMjIlMjBzb3VyY2UlM0QlMjI1JTIyJTIwdGFyZ2V0JTNEJTIyNiUyMiUyMHBhcmVudCUzRCUyMjElMjIlM0UlM0NteEdlb21ldHJ5JTIwcmVsYXRpdmUlM0QlMjIxJTIyJTIwYXMlM0QlMjJnZW9tZXRyeSUyMiUyRiUzRSUzQyUyRm14Q2VsbCUzRSUzQ214Q2VsbCUyMGlkJTNEJTIyNCUyMiUyMHZhbHVlJTNEJTIyJTIyJTIwc3R5bGUlM0QlMjJlZGdlU3R5bGUlM0RvcnRob2dvbmFsRWRnZVN0eWxlJTNCcm91bmRlZCUzRDAlM0JvcnRob2dvbmFsTG9vcCUzRDElM0JqZXR0eVNpemUlM0RhdXRvJTNCaHRtbCUzRDElM0IlMjIlMjBlZGdlJTNEJTIyMSUyMiUyMHNvdXJjZSUzRCUyMjUlMjIlMjB0YXJnZXQlM0QlMjI4JTIyJTIwcGFyZW50JTNEJTIyMSUyMiUzRSUzQ214R2VvbWV0cnklMjByZWxhdGl2ZSUzRCUyMjElMjIlMjBhcyUzRCUyMmdlb21ldHJ5JTIyJTJGJTNFJTNDJTJGbXhDZWxsJTNFJTNDbXhDZWxsJTIwaWQlM0QlMjI1JTIyJTIwdmFsdWUlM0QlMjIlMjIlMjBzdHlsZSUzRCUyMnZlcnRpY2FsTGFiZWxQb3NpdGlvbiUzRGJvdHRvbSUzQmFsaWduJTNEY2VudGVyJTNCZGFzaGVkJTNEMCUzQmh0bWwlM0QxJTNCdmVydGljYWxBbGlnbiUzRHRvcCUzQnNoYXBlJTNEbXhncmFwaC5waWQuZmlsdGVycy5maWx0ZXIlM0IlMjIlMjB2ZXJ0ZXglM0QlMjIxJTIyJTIwcGFyZW50JTNEJTIyMSUyMiUzRSUzQ214R2VvbWV0cnklMjB4JTNEJTIyMTYwJTIyJTIweSUzRCUyMjI2MyUyMiUyMHdpZHRoJTNEJTIyNTAlMjIlMjBoZWlnaHQlM0QlMjI1MCUyMiUyMGFzJTNEJTIyZ2VvbWV0cnklMjIlMkYlM0UlM0MlMkZteENlbGwlM0UlM0NteENlbGwlMjBpZCUzRCUyMjYlMjIlMjB2YWx1ZSUzRCUyMlByb2R1Y3QlMjAxJTI2YW1wJTNCbmJzcCUzQiUyMiUyMHN0eWxlJTNEJTIyd2hpdGVTcGFjZSUzRHdyYXAlM0JodG1sJTNEMSUzQnZlcnRpY2FsQWxpZ24lM0R0b3AlM0JkYXNoZWQlM0QwJTNCJTIyJTIwdmVydGV4JTNEJTIyMSUyMiUyMHBhcmVudCUzRCUyMjElMjIlM0UlM0NteEdlb21ldHJ5JTIweCUzRCUyMjE0Mi41JTIyJTIweSUzRCUyMjM4OCUyMiUyMHdpZHRoJTNEJTIyODUlMjIlMjBoZWlnaHQlM0QlMjIzMCUyMiUyMGFzJTNEJTIyZ2VvbWV0cnklMjIlMkYlM0UlM0MlMkZteENlbGwlM0UlM0NteENlbGwlMjBpZCUzRCUyMjclMjIlMjBzdHlsZSUzRCUyMmVkZ2VTdHlsZSUzRG9ydGhvZ29uYWxFZGdlU3R5bGUlM0Jyb3VuZGVkJTNEMCUzQm9ydGhvZ29uYWxMb29wJTNEMSUzQmpldHR5U2l6ZSUzRGF1dG8lM0JodG1sJTNEMSUzQmV4aXRYJTNEMC41JTNCZXhpdFklM0QxJTNCZXhpdER4JTNEMCUzQmV4aXREeSUzRDAlM0IlMjIlMjBlZGdlJTNEJTIyMSUyMiUyMHNvdXJjZSUzRCUyMjglMjIlMjB0YXJnZXQlM0QlMjIxMiUyMiUyMHBhcmVudCUzRCUyMjElMjIlM0UlM0NteEdlb21ldHJ5JTIwcmVsYXRpdmUlM0QlMjIxJTIyJTIwYXMlM0QlMjJnZW9tZXRyeSUyMiUzRSUzQ214UG9pbnQlMjB4JTNEJTIyMzE1JTIyJTIweSUzRCUyMjM5MCUyMiUyMGFzJTNEJTIydGFyZ2V0UG9pbnQlMjIlMkYlM0UlM0MlMkZteEdlb21ldHJ5JTNFJTNDJTJGbXhDZWxsJTNFJTNDbXhDZWxsJTIwaWQlM0QlMjI4JTIyJTIwdmFsdWUlM0QlMjIlMjZsdCUzQmRpdiUyNmd0JTNCJTI2bHQlM0JiciUyNmd0JTNCJTI2bHQlM0IlMkZkaXYlMjZndCUzQiUyNmx0JTNCZGl2JTI2Z3QlM0IlMjZsdCUzQmZvbnQlMjBzdHlsZSUzRCUyNnF1b3QlM0Jmb250LXNpemUlM0ElMjAxMXB4JTNCJTI2cXVvdCUzQiUyNmd0JTNCTW90aGVyJTI2bHQlM0IlMkZmb250JTI2Z3QlM0IlMjZsdCUzQiUyRmRpdiUyNmd0JTNCJTI2bHQlM0JkaXYlMjZndCUzQiUyNmx0JTNCZm9udCUyMHN0eWxlJTNEJTI2cXVvdCUzQmZvbnQtc2l6ZSUzQSUyMDExcHglM0IlMjZxdW90JTNCJTI2Z3QlM0JMaXF1b3IlMjZsdCUzQiUyRmZvbnQlMjZndCUzQiUyNmx0JTNCJTJGZGl2JTI2Z3QlM0IlMjIlMjBzdHlsZSUzRCUyMnJob21idXMlM0J3aGl0ZVNwYWNlJTNEd3JhcCUzQmh0bWwlM0QxJTNCdmVydGljYWxBbGlnbiUzRHRvcCUzQmRhc2hlZCUzRDAlM0IlMjIlMjB2ZXJ0ZXglM0QlMjIxJTIyJTIwcGFyZW50JTNEJTIyMSUyMiUzRSUzQ214R2VvbWV0cnklMjB4JTNEJTIyMjc1JTIyJTIweSUzRCUyMjI0OCUyMiUyMHdpZHRoJTNEJTIyODAlMjIlMjBoZWlnaHQlM0QlMjI4MCUyMiUyMGFzJTNEJTIyZ2VvbWV0cnklMjIlMkYlM0UlM0MlMkZteENlbGwlM0UlM0NteENlbGwlMjBpZCUzRCUyMjklMjIlMjBzdHlsZSUzRCUyMmVkZ2VTdHlsZSUzRG9ydGhvZ29uYWxFZGdlU3R5bGUlM0Jyb3VuZGVkJTNEMCUzQm9ydGhvZ29uYWxMb29wJTNEMSUzQmpldHR5U2l6ZSUzRGF1dG8lM0JodG1sJTNEMSUzQmV4aXRYJTNEMSUzQmV4aXRZJTNEMC41JTNCZXhpdER4JTNEMCUzQmV4aXREeSUzRDAlM0JleGl0UGVyaW1ldGVyJTNEMCUzQmVudHJ5WCUzRDAlM0JlbnRyeVklM0QwLjUlM0JlbnRyeUR4JTNEMCUzQmVudHJ5RHklM0QwJTNCZW50cnlQZXJpbWV0ZXIlM0QwJTNCJTIyJTIwZWRnZSUzRCUyMjElMjIlMjBzb3VyY2UlM0QlMjIyJTIyJTIwdGFyZ2V0JTNEJTIyNSUyMiUyMHBhcmVudCUzRCUyMjElMjIlM0UlM0NteEdlb21ldHJ5JTIwcmVsYXRpdmUlM0QlMjIxJTIyJTIwYXMlM0QlMjJnZW9tZXRyeSUyMiUyRiUzRSUzQyUyRm14Q2VsbCUzRSUzQ214Q2VsbCUyMGlkJTNEJTIyMTAlMjIlMjB2YWx1ZSUzRCUyMiUyMiUyMHN0eWxlJTNEJTIyc2hhcGUlM0RteGdyYXBoLnBpZC52ZXNzZWxzLm1peGluZ19yZWFjdG9yJTNCaHRtbCUzRDElM0Jwb2ludGVyRXZlbnRzJTNEMSUzQmFsaWduJTNEY2VudGVyJTNCdmVydGljYWxMYWJlbFBvc2l0aW9uJTNEYm90dG9tJTNCdmVydGljYWxBbGlnbiUzRHRvcCUzQmRhc2hlZCUzRDAlM0IlMjIlMjB2ZXJ0ZXglM0QlMjIxJTIyJTIwcGFyZW50JTNEJTIyMSUyMiUzRSUzQ214R2VvbWV0cnklMjB4JTNEJTIyNDQwJTIyJTIweSUzRCUyMjI0MCUyMiUyMHdpZHRoJTNEJTIyNTAlMjIlMjBoZWlnaHQlM0QlMjI5NiUyMiUyMGFzJTNEJTIyZ2VvbWV0cnklMjIlMkYlM0UlM0MlMkZteENlbGwlM0UlM0NteENlbGwlMjBpZCUzRCUyMjExJTIyJTIwc3R5bGUlM0QlMjJlZGdlU3R5bGUlM0RvcnRob2dvbmFsRWRnZVN0eWxlJTNCcm91bmRlZCUzRDAlM0JvcnRob2dvbmFsTG9vcCUzRDElM0JqZXR0eVNpemUlM0RhdXRvJTNCaHRtbCUzRDElM0JleGl0WCUzRDElM0JleGl0WSUzRDAuNSUzQmV4aXREeCUzRDAlM0JleGl0RHklM0QwJTNCZW50cnlYJTNEMCUzQmVudHJ5WSUzRDAuNSUzQmVudHJ5RHglM0QwJTNCZW50cnlEeSUzRDAlM0JlbnRyeVBlcmltZXRlciUzRDAlM0IlMjIlMjBlZGdlJTNEJTIyMSUyMiUyMHNvdXJjZSUzRCUyMjglMjIlMjB0YXJnZXQlM0QlMjIxMCUyMiUyMHBhcmVudCUzRCUyMjElMjIlM0UlM0NteEdlb21ldHJ5JTIwcmVsYXRpdmUlM0QlMjIxJTIyJTIwYXMlM0QlMjJnZW9tZXRyeSUyMiUyRiUzRSUzQyUyRm14Q2VsbCUzRSUzQ214Q2VsbCUyMGlkJTNEJTIyMTIlMjIlMjB2YWx1ZSUzRCUyMldhc3RlJTIyJTIwc3R5bGUlM0QlMjJyb3VuZGVkJTNEMCUzQndoaXRlU3BhY2UlM0R3cmFwJTNCaHRtbCUzRDElM0IlMjIlMjB2ZXJ0ZXglM0QlMjIxJTIyJTIwcGFyZW50JTNEJTIyMSUyMiUzRSUzQ214R2VvbWV0cnklMjB4JTNEJTIyMjc3LjUlMjIlMjB5JTNEJTIyMzg2JTIyJTIwd2lkdGglM0QlMjI3NSUyMiUyMGhlaWdodCUzRCUyMjMyJTIyJTIwYXMlM0QlMjJnZW9tZXRyeSUyMiUyRiUzRSUzQyUyRm14Q2VsbCUzRSUzQ214Q2VsbCUyMGlkJTNEJTIyMTMlMjIlMjB2YWx1ZSUzRCUyMjQwJTI1JTIyJTIwc3R5bGUlM0QlMjJ0ZXh0JTNCc3Ryb2tlQ29sb3IlM0Rub25lJTNCYWxpZ24lM0RjZW50ZXIlM0JmaWxsQ29sb3IlM0Rub25lJTNCaHRtbCUzRDElM0J2ZXJ0aWNhbEFsaWduJTNEbWlkZGxlJTNCd2hpdGVTcGFjZSUzRHdyYXAlM0Jyb3VuZGVkJTNEMCUzQiUyMiUyMHZlcnRleCUzRCUyMjElMjIlMjBwYXJlbnQlM0QlMjIxJTIyJTNFJTNDbXhHZW9tZXRyeSUyMHglM0QlMjIzMDglMjIlMjB5JTNEJTIyMzM3JTIyJTIwd2lkdGglM0QlMjI2MCUyMiUyMGhlaWdodCUzRCUyMjMwJTIyJTIwYXMlM0QlMjJnZW9tZXRyeSUyMiUyRiUzRSUzQyUyRm14Q2VsbCUzRSUzQ214Q2VsbCUyMGlkJTNEJTIyMTQlMjIlMjB2YWx1ZSUzRCUyMjYwJTIwJTI1JTIyJTIwc3R5bGUlM0QlMjJ0ZXh0JTNCc3Ryb2tlQ29sb3IlM0Rub25lJTNCYWxpZ24lM0RjZW50ZXIlM0JmaWxsQ29sb3IlM0Rub25lJTNCaHRtbCUzRDElM0J2ZXJ0aWNhbEFsaWduJTNEbWlkZGxlJTNCd2hpdGVTcGFjZSUzRHdyYXAlM0Jyb3VuZGVkJTNEMCUzQiUyMiUyMHZlcnRleCUzRCUyMjElMjIlMjBwYXJlbnQlM0QlMjIxJTIyJTNFJTNDbXhHZW9tZXRyeSUyMHglM0QlMjI1ODAlMjIlMjB5JTNEJTIyMTMwJTIyJTIwd2lkdGglM0QlMjI2MCUyMiUyMGhlaWdodCUzRCUyMjMwJTIyJTIwYXMlM0QlMjJnZW9tZXRyeSUyMiUyRiUzRSUzQyUyRm14Q2VsbCUzRSUzQ214Q2VsbCUyMGlkJTNEJTIyMTUlMjIlMjB2YWx1ZSUzRCUyMiUyMiUyMHN0eWxlJTNEJTIyZW5kQXJyb3clM0RjbGFzc2ljJTNCaHRtbCUzRDElM0Jyb3VuZGVkJTNEMCUzQiUyMiUyMGVkZ2UlM0QlMjIxJTIyJTIwcGFyZW50JTNEJTIyMSUyMiUzRSUzQ214R2VvbWV0cnklMjB3aWR0aCUzRCUyMjUwJTIyJTIwaGVpZ2h0JTNEJTIyNTAlMjIlMjByZWxhdGl2ZSUzRCUyMjElMjIlMjBhcyUzRCUyMmdlb21ldHJ5JTIyJTNFJTNDbXhQb2ludCUyMHglM0QlMjIzMjglMjIlMjB5JTNEJTIyMTU5JTIyJTIwYXMlM0QlMjJzb3VyY2VQb2ludCUyMiUyRiUzRSUzQ214UG9pbnQlMjB4JTNEJTIyNDQ4JTIyJTIweSUzRCUyMjI2MCUyMiUyMGFzJTNEJTIydGFyZ2V0UG9pbnQlMjIlMkYlM0UlM0NBcnJheSUyMGFzJTNEJTIycG9pbnRzJTIyJTNFJTNDbXhQb2ludCUyMHglM0QlMjI0NDglMjIlMjB5JTNEJTIyMTU5JTIyJTJGJTNFJTNDJTJGQXJyYXklM0UlM0MlMkZteEdlb21ldHJ5JTNFJTNDJTJGbXhDZWxsJTNFJTNDbXhDZWxsJTIwaWQlM0QlMjIxNiUyMiUyMHZhbHVlJTNEJTIyJTIyJTIwc3R5bGUlM0QlMjJlZGdlU3R5bGUlM0RvcnRob2dvbmFsRWRnZVN0eWxlJTNCcm91bmRlZCUzRDAlM0JvcnRob2dvbmFsTG9vcCUzRDElM0JqZXR0eVNpemUlM0RhdXRvJTNCaHRtbCUzRDElM0IlMjIlMjBlZGdlJTNEJTIyMSUyMiUyMHNvdXJjZSUzRCUyMjE3JTIyJTIwcGFyZW50JTNEJTIyMSUyMiUzRSUzQ214R2VvbWV0cnklMjByZWxhdGl2ZSUzRCUyMjElMjIlMjBhcyUzRCUyMmdlb21ldHJ5JTIyJTNFJTNDbXhQb2ludCUyMHglM0QlMjI2OTUlMjIlMjB5JTNEJTIyMjg4JTIyJTIwYXMlM0QlMjJ0YXJnZXRQb2ludCUyMiUyRiUzRSUzQyUyRm14R2VvbWV0cnklM0UlM0MlMkZteENlbGwlM0UlM0NteENlbGwlMjBpZCUzRCUyMjE3JTIyJTIwdmFsdWUlM0QlMjIlMjIlMjBzdHlsZSUzRCUyMnZlcnRpY2FsTGFiZWxQb3NpdGlvbiUzRGJvdHRvbSUzQmFsaWduJTNEY2VudGVyJTNCZGFzaGVkJTNEMCUzQmh0bWwlM0QxJTNCdmVydGljYWxBbGlnbiUzRHRvcCUzQnNoYXBlJTNEbXhncmFwaC5waWQuZmlsdGVycy5maWx0ZXIlM0IlMjIlMjB2ZXJ0ZXglM0QlMjIxJTIyJTIwcGFyZW50JTNEJTIyMSUyMiUzRSUzQ214R2VvbWV0cnklMjB4JTNEJTIyNTgwJTIyJTIweSUzRCUyMjI2MyUyMiUyMHdpZHRoJTNEJTIyNTAlMjIlMjBoZWlnaHQlM0QlMjI1MCUyMiUyMGFzJTNEJTIyZ2VvbWV0cnklMjIlMkYlM0UlM0MlMkZteENlbGwlM0UlM0NteENlbGwlMjBpZCUzRCUyMjE4JTIyJTIwc3R5bGUlM0QlMjJlZGdlU3R5bGUlM0RvcnRob2dvbmFsRWRnZVN0eWxlJTNCcm91bmRlZCUzRDAlM0JvcnRob2dvbmFsTG9vcCUzRDElM0JqZXR0eVNpemUlM0RhdXRvJTNCaHRtbCUzRDElM0JleGl0WCUzRDElM0JleGl0WSUzRDAuNSUzQmV4aXREeCUzRDAlM0JleGl0RHklM0QwJTNCZXhpdFBlcmltZXRlciUzRDAlM0JlbnRyeVglM0QwJTNCZW50cnlZJTNEMC41JTNCZW50cnlEeCUzRDAlM0JlbnRyeUR5JTNEMCUzQmVudHJ5UGVyaW1ldGVyJTNEMCUzQiUyMiUyMGVkZ2UlM0QlMjIxJTIyJTIwc291cmNlJTNEJTIyMTAlMjIlMjB0YXJnZXQlM0QlMjIxNyUyMiUyMHBhcmVudCUzRCUyMjElMjIlM0UlM0NteEdlb21ldHJ5JTIwcmVsYXRpdmUlM0QlMjIxJTIyJTIwYXMlM0QlMjJnZW9tZXRyeSUyMiUyRiUzRSUzQyUyRm14Q2VsbCUzRSUzQ214Q2VsbCUyMGlkJTNEJTIyMTklMjIlMjB2YWx1ZSUzRCUyMiUyMiUyMHN0eWxlJTNEJTIyZWRnZVN0eWxlJTNEb3J0aG9nb25hbEVkZ2VTdHlsZSUzQnJvdW5kZWQlM0QwJTNCb3J0aG9nb25hbExvb3AlM0QxJTNCamV0dHlTaXplJTNEYXV0byUzQmh0bWwlM0QxJTNCJTIyJTIwZWRnZSUzRCUyMjElMjIlMjB0YXJnZXQlM0QlMjIyMCUyMiUyMHBhcmVudCUzRCUyMjElMjIlM0UlM0NteEdlb21ldHJ5JTIwcmVsYXRpdmUlM0QlMjIxJTIyJTIwYXMlM0QlMjJnZW9tZXRyeSUyMiUzRSUzQ214UG9pbnQlMjB4JTNEJTIyNjA1JTIyJTIweSUzRCUyMjMxMyUyMiUyMGFzJTNEJTIyc291cmNlUG9pbnQlMjIlMkYlM0UlM0MlMkZteEdlb21ldHJ5JTNFJTNDJTJGbXhDZWxsJTNFJTNDbXhDZWxsJTIwaWQlM0QlMjIyMCUyMiUyMHZhbHVlJTNEJTIyUHJvZHVjdCUyMiUyMHN0eWxlJTNEJTIyd2hpdGVTcGFjZSUzRHdyYXAlM0JodG1sJTNEMSUzQnZlcnRpY2FsQWxpZ24lM0R0b3AlM0JkYXNoZWQlM0QwJTNCJTIyJTIwdmVydGV4JTNEJTIyMSUyMiUyMHBhcmVudCUzRCUyMjElMjIlM0UlM0NteEdlb21ldHJ5JTIweCUzRCUyMjU2Mi41JTIyJTIweSUzRCUyMjM4OCUyMiUyMHdpZHRoJTNEJTIyODUlMjIlMjBoZWlnaHQlM0QlMjIzMCUyMiUyMGFzJTNEJTIyZ2VvbWV0cnklMjIlMkYlM0UlM0MlMkZteENlbGwlM0UlM0NteENlbGwlMjBpZCUzRCUyMjIxJTIyJTIwdmFsdWUlM0QlMjIlMjZsdCUzQmRpdiUyNmd0JTNCJTI2bHQlM0JiciUyNmd0JTNCJTI2bHQlM0IlMkZkaXYlMjZndCUzQiUyNmx0JTNCZGl2JTI2Z3QlM0IlMjZsdCUzQmZvbnQlMjBzdHlsZSUzRCUyNnF1b3QlM0Jmb250LXNpemUlM0ElMjAxMXB4JTNCJTI2cXVvdCUzQiUyNmd0JTNCTW90aGVyJTI2bHQlM0IlMkZmb250JTI2Z3QlM0IlMjZsdCUzQiUyRmRpdiUyNmd0JTNCJTI2bHQlM0JkaXYlMjZndCUzQiUyNmx0JTNCZm9udCUyMHN0eWxlJTNEJTI2cXVvdCUzQmZvbnQtc2l6ZSUzQSUyMDExcHglM0IlMjZxdW90JTNCJTI2Z3QlM0JMaXF1b3IlMjZsdCUzQiUyRmZvbnQlMjZndCUzQiUyNmx0JTNCJTJGZGl2JTI2Z3QlM0IlMjIlMjBzdHlsZSUzRCUyMnJob21idXMlM0J3aGl0ZVNwYWNlJTNEd3JhcCUzQmh0bWwlM0QxJTNCdmVydGljYWxBbGlnbiUzRHRvcCUzQmRhc2hlZCUzRDAlM0IlMjIlMjB2ZXJ0ZXglM0QlMjIxJTIyJTIwcGFyZW50JTNEJTIyMSUyMiUzRSUzQ214R2VvbWV0cnklMjB4JTNEJTIyNjk2JTIyJTIweSUzRCUyMjI0OCUyMiUyMHdpZHRoJTNEJTIyODAlMjIlMjBoZWlnaHQlM0QlMjI4MCUyMiUyMGFzJTNEJTIyZ2VvbWV0cnklMjIlMkYlM0UlM0MlMkZteENlbGwlM0UlM0NteENlbGwlMjBpZCUzRCUyMjIyJTIyJTIwc3R5bGUlM0QlMjJlZGdlU3R5bGUlM0RvcnRob2dvbmFsRWRnZVN0eWxlJTNCcm91bmRlZCUzRDAlM0JvcnRob2dvbmFsTG9vcCUzRDElM0JqZXR0eVNpemUlM0RhdXRvJTNCaHRtbCUzRDElM0JleGl0WCUzRDAuNSUzQmV4aXRZJTNEMSUzQmV4aXREeCUzRDAlM0JleGl0RHklM0QwJTNCJTIyJTIwZWRnZSUzRCUyMjElMjIlMjB0YXJnZXQlM0QlMjIyMyUyMiUyMHBhcmVudCUzRCUyMjElMjIlM0UlM0NteEdlb21ldHJ5JTIwcmVsYXRpdmUlM0QlMjIxJTIyJTIwYXMlM0QlMjJnZW9tZXRyeSUyMiUzRSUzQ214UG9pbnQlMjB4JTNEJTIyNzM2JTIyJTIweSUzRCUyMjM5MCUyMiUyMGFzJTNEJTIydGFyZ2V0UG9pbnQlMjIlMkYlM0UlM0NteFBvaW50JTIweCUzRCUyMjczNiUyMiUyMHklM0QlMjIzMjglMjIlMjBhcyUzRCUyMnNvdXJjZVBvaW50JTIyJTJGJTNFJTNDJTJGbXhHZW9tZXRyeSUzRSUzQyUyRm14Q2VsbCUzRSUzQ214Q2VsbCUyMGlkJTNEJTIyMjMlMjIlMjB2YWx1ZSUzRCUyMldhc3RlJTIyJTIwc3R5bGUlM0QlMjJyb3VuZGVkJTNEMCUzQndoaXRlU3BhY2UlM0R3cmFwJTNCaHRtbCUzRDElM0IlMjIlMjB2ZXJ0ZXglM0QlMjIxJTIyJTIwcGFyZW50JTNEJTIyMSUyMiUzRSUzQ214R2VvbWV0cnklMjB4JTNEJTIyNjk4LjUlMjIlMjB5JTNEJTIyMzg2JTIyJTIwd2lkdGglM0QlMjI3NSUyMiUyMGhlaWdodCUzRCUyMjMyJTIyJTIwYXMlM0QlMjJnZW9tZXRyeSUyMiUyRiUzRSUzQyUyRm14Q2VsbCUzRSUzQ214Q2VsbCUyMGlkJTNEJTIyMjQlMjIlMjB2YWx1ZSUzRCUyMjQwJTI1JTIyJTIwc3R5bGUlM0QlMjJ0ZXh0JTNCc3Ryb2tlQ29sb3IlM0Rub25lJTNCYWxpZ24lM0RjZW50ZXIlM0JmaWxsQ29sb3IlM0Rub25lJTNCaHRtbCUzRDElM0J2ZXJ0aWNhbEFsaWduJTNEbWlkZGxlJTNCd2hpdGVTcGFjZSUzRHdyYXAlM0Jyb3VuZGVkJTNEMCUzQiUyMiUyMHZlcnRleCUzRCUyMjElMjIlMjBwYXJlbnQlM0QlMjIxJTIyJTNFJTNDbXhHZW9tZXRyeSUyMHglM0QlMjI3MzAlMjIlMjB5JTNEJTIyMzM3JTIyJTIwd2lkdGglM0QlMjI2MCUyMiUyMGhlaWdodCUzRCUyMjMwJTIyJTIwYXMlM0QlMjJnZW9tZXRyeSUyMiUyRiUzRSUzQyUyRm14Q2VsbCUzRSUzQ214Q2VsbCUyMGlkJTNEJTIyMjUlMjIlMjB2YWx1ZSUzRCUyMiUyMiUyMHN0eWxlJTNEJTIyZW5kQXJyb3clM0RjbGFzc2ljJTNCaHRtbCUzRDElM0Jyb3VuZGVkJTNEMCUzQmV4aXRYJTNEMC41JTNCZXhpdFklM0QwJTNCZXhpdER4JTNEMCUzQmV4aXREeSUzRDAlM0JlbnRyeVglM0QwLjgwOCUzQmVudHJ5WSUzRDAuMjEyJTNCZW50cnlEeCUzRDAlM0JlbnRyeUR5JTNEMCUzQmVudHJ5UGVyaW1ldGVyJTNEMCUzQiUyMiUyMGVkZ2UlM0QlMjIxJTIyJTIwc291cmNlJTNEJTIyMjElMjIlMjB0YXJnZXQlM0QlMjIxMCUyMiUyMHBhcmVudCUzRCUyMjElMjIlM0UlM0NteEdlb21ldHJ5JTIwd2lkdGglM0QlMjI1MCUyMiUyMGhlaWdodCUzRCUyMjUwJTIyJTIwcmVsYXRpdmUlM0QlMjIxJTIyJTIwYXMlM0QlMjJnZW9tZXRyeSUyMiUzRSUzQ214UG9pbnQlMjB4JTNEJTIyNjQwJTIyJTIweSUzRCUyMjE3MCUyMiUyMGFzJTNEJTIyc291cmNlUG9pbnQlMjIlMkYlM0UlM0NteFBvaW50JTIweCUzRCUyMjQ4MiUyMiUyMHklM0QlMjIyNTAlMjIlMjBhcyUzRCUyMnRhcmdldFBvaW50JTIyJTJGJTNFJTNDQXJyYXklMjBhcyUzRCUyMnBvaW50cyUyMiUzRSUzQ214UG9pbnQlMjB4JTNEJTIyNzM2JTIyJTIweSUzRCUyMjE2MCUyMiUyRiUzRSUzQ214UG9pbnQlMjB4JTNEJTIyNDgwJTIyJTIweSUzRCUyMjE2MCUyMiUyRiUzRSUzQyUyRkFycmF5JTNFJTNDJTJGbXhHZW9tZXRyeSUzRSUzQyUyRm14Q2VsbCUzRSUzQ214Q2VsbCUyMGlkJTNEJTIyMjYlMjIlMjB2YWx1ZSUzRCUyMjYwJTIwJTI1JTIyJTIwc3R5bGUlM0QlMjJ0ZXh0JTNCc3Ryb2tlQ29sb3IlM0Rub25lJTNCYWxpZ24lM0RjZW50ZXIlM0JmaWxsQ29sb3IlM0Rub25lJTNCaHRtbCUzRDElM0J2ZXJ0aWNhbEFsaWduJTNEbWlkZGxlJTNCd2hpdGVTcGFjZSUzRHdyYXAlM0Jyb3VuZGVkJTNEMCUzQiUyMiUyMHZlcnRleCUzRCUyMjElMjIlMjBwYXJlbnQlM0QlMjIxJTIyJTNFJTNDbXhHZW9tZXRyeSUyMHglM0QlMjIzNjAlMjIlMjB5JTNEJTIyMjkwJTIyJTIwd2lkdGglM0QlMjI2MCUyMiUyMGhlaWdodCUzRCUyMjMwJTIyJTIwYXMlM0QlMjJnZW9tZXRyeSUyMiUyRiUzRSUzQyUyRm14Q2VsbCUzRSUzQ214Q2VsbCUyMGlkJTNEJTIyMjclMjIlMjB2YWx1ZSUzRCUyMiUyNmx0JTNCYiUyNmd0JTNCMSUyNmx0JTNCJTJGYiUyNmd0JTNCJTIyJTIwc3R5bGUlM0QlMjJlbGxpcHNlJTNCd2hpdGVTcGFjZSUzRHdyYXAlM0JodG1sJTNEMSUzQmFzcGVjdCUzRGZpeGVkJTNCJTIyJTIwdmVydGV4JTNEJTIyMSUyMiUyMHBhcmVudCUzRCUyMjElMjIlM0UlM0NteEdlb21ldHJ5JTIweCUzRCUyMjEwMCUyMiUyMHklM0QlMjIyNDglMjIlMjB3aWR0aCUzRCUyMjMwJTIyJTIwaGVpZ2h0JTNEJTIyMzAlMjIlMjBhcyUzRCUyMmdlb21ldHJ5JTIyJTJGJTNFJTNDJTJGbXhDZWxsJTNFJTNDbXhDZWxsJTIwaWQlM0QlMjIyOCUyMiUyMHZhbHVlJTNEJTIyJTI2bHQlM0JiJTI2Z3QlM0IyJTI2bHQlM0IlMkZiJTI2Z3QlM0IlMjIlMjBzdHlsZSUzRCUyMmVsbGlwc2UlM0J3aGl0ZVNwYWNlJTNEd3JhcCUzQmh0bWwlM0QxJTNCYXNwZWN0JTNEZml4ZWQlM0IlMjIlMjB2ZXJ0ZXglM0QlMjIxJTIyJTIwcGFyZW50JTNEJTIyMSUyMiUzRSUzQ214R2VvbWV0cnklMjB4JTNEJTIyMjI3LjUlMjIlMjB5JTNEJTIyMjQ4JTIyJTIwd2lkdGglM0QlMjIzMCUyMiUyMGhlaWdodCUzRCUyMjMwJTIyJTIwYXMlM0QlMjJnZW9tZXRyeSUyMiUyRiUzRSUzQyUyRm14Q2VsbCUzRSUzQ214Q2VsbCUyMGlkJTNEJTIyMjklMjIlMjB2YWx1ZSUzRCUyMiUyNmx0JTNCYiUyNmd0JTNCMyUyNmx0JTNCJTJGYiUyNmd0JTNCJTI2bHQlM0JzcGFuJTIwc3R5bGUlM0QlMjZxdW90JTNCY29sb3IlM0ElMjByZ2JhKDAlMkMlMjAwJTJDJTIwMCUyQyUyMDApJTNCJTIwZm9udC1mYW1pbHklM0ElMjBtb25vc3BhY2UlM0IlMjBmb250LXNpemUlM0ElMjAwcHglM0IlMjB0ZXh0LWFsaWduJTNBJTIwc3RhcnQlM0IlMjB0ZXh0LXdyYXAlM0ElMjBub3dyYXAlM0IlMjZxdW90JTNCJTI2Z3QlM0IlMjUzQ214R3JhcGhNb2RlbCUyNTNFJTI1M0Nyb290JTI1M0UlMjUzQ214Q2VsbCUyNTIwaWQlMjUzRCUyNTIyMCUyNTIyJTI1MkYlMjUzRSUyNTNDbXhDZWxsJTI1MjBpZCUyNTNEJTI1MjIxJTI1MjIlMjUyMHBhcmVudCUyNTNEJTI1MjIwJTI1MjIlMjUyRiUyNTNFJTI1M0NteENlbGwlMjUyMGlkJTI1M0QlMjUyMjIlMjUyMiUyNTIwdmFsdWUlMjUzRCUyNTIyJTI1MjZsdCUyNTNCYiUyNTI2Z3QlMjUzQjElMjUyNmx0JTI1M0IlMjUyRmIlMjUyNmd0JTI1M0IlMjUyMiUyNTIwc3R5bGUlMjUzRCUyNTIyZWxsaXBzZSUyNTNCd2hpdGVTcGFjZSUyNTNEd3JhcCUyNTNCaHRtbCUyNTNEMSUyNTNCYXNwZWN0JTI1M0RmaXhlZCUyNTNCJTI1MjIlMjUyMHZlcnRleCUyNTNEJTI1MjIxJTI1MjIlMjUyMHBhcmVudCUyNTNEJTI1MjIxJTI1MjIlMjUzRSUyNTNDbXhHZW9tZXRyeSUyNTIweCUyNTNEJTI1MjIxMDAlMjUyMiUyNTIweSUyNTNEJTI1MjIyNDglMjUyMiUyNTIwd2lkdGglMjUzRCUyNTIyMzAlMjUyMiUyNTIwaGVpZ2h0JTI1M0QlMjUyMjMwJTI1MjIlMjUyMGFzJTI1M0QlMjUyMmdlb21ldHJ5JTI1MjIlMjUyRiUyNTNFJTI1M0MlMjUyRm14Q2VsbCUyNTNFJTI1M0MlMjUyRnJvb3QlMjUzRSUyNTNDJTI1MkZteEdyYXBoTW9kZWwlMjUzRSUyNmx0JTNCJTJGc3BhbiUyNmd0JTNCJTIyJTIwc3R5bGUlM0QlMjJlbGxpcHNlJTNCd2hpdGVTcGFjZSUzRHdyYXAlM0JodG1sJTNEMSUzQmFzcGVjdCUzRGZpeGVkJTNCJTIyJTIwdmVydGV4JTNEJTIyMSUyMiUyMHBhcmVudCUzRCUyMjElMjIlM0UlM0NteEdlb21ldHJ5JTIweCUzRCUyMjE0Mi41JTIyJTIweSUzRCUyMjMzNiUyMiUyMHdpZHRoJTNEJTIyMzAlMjIlMjBoZWlnaHQlM0QlMjIzMCUyMiUyMGFzJTNEJTIyZ2VvbWV0cnklMjIlMkYlM0UlM0MlMkZteENlbGwlM0UlM0NteENlbGwlMjBpZCUzRCUyMjMwJTIyJTIwdmFsdWUlM0QlMjIlMjZsdCUzQmIlMjZndCUzQjQlMjZsdCUzQiUyRmIlMjZndCUzQiUyMiUyMHN0eWxlJTNEJTIyZWxsaXBzZSUzQndoaXRlU3BhY2UlM0R3cmFwJTNCaHRtbCUzRDElM0Jhc3BlY3QlM0RmaXhlZCUzQiUyMiUyMHZlcnRleCUzRCUyMjElMjIlMjBwYXJlbnQlM0QlMjIxJTIyJTNFJTNDbXhHZW9tZXRyeSUyMHglM0QlMjIyNzUlMjIlMjB5JTNEJTIyMzM2JTIyJTIwd2lkdGglM0QlMjIzMCUyMiUyMGhlaWdodCUzRCUyMjMwJTIyJTIwYXMlM0QlMjJnZW9tZXRyeSUyMiUyRiUzRSUzQyUyRm14Q2VsbCUzRSUzQ214Q2VsbCUyMGlkJTNEJTIyMzElMjIlMjB2YWx1ZSUzRCUyMiUyNmx0JTNCYiUyNmd0JTNCNSUyNmx0JTNCJTJGYiUyNmd0JTNCJTIyJTIwc3R5bGUlM0QlMjJlbGxpcHNlJTNCd2hpdGVTcGFjZSUzRHdyYXAlM0JodG1sJTNEMSUzQmFzcGVjdCUzRGZpeGVkJTNCJTIyJTIwdmVydGV4JTNEJTIyMSUyMiUyMHBhcmVudCUzRCUyMjElMjIlM0UlM0NteEdlb21ldHJ5JTIweCUzRCUyMjM3NSUyMiUyMHklM0QlMjIyNDglMjIlMjB3aWR0aCUzRCUyMjMwJTIyJTIwaGVpZ2h0JTNEJTIyMzAlMjIlMjBhcyUzRCUyMmdlb21ldHJ5JTIyJTJGJTNFJTNDJTJGbXhDZWxsJTNFJTNDbXhDZWxsJTIwaWQlM0QlMjIzMiUyMiUyMHZhbHVlJTNEJTIyJTI2bHQlM0JiJTI2Z3QlM0I2JTI2bHQlM0IlMkZiJTI2Z3QlM0IlMjIlMjBzdHlsZSUzRCUyMmVsbGlwc2UlM0J3aGl0ZVNwYWNlJTNEd3JhcCUzQmh0bWwlM0QxJTNCYXNwZWN0JTNEZml4ZWQlM0IlMjIlMjB2ZXJ0ZXglM0QlMjIxJTIyJTIwcGFyZW50JTNEJTIyMSUyMiUzRSUzQ214R2VvbWV0cnklMjB4JTNEJTIyMzc1JTIyJTIweSUzRCUyMjE2NiUyMiUyMHdpZHRoJTNEJTIyMzAlMjIlMjBoZWlnaHQlM0QlMjIzMCUyMiUyMGFzJTNEJTIyZ2VvbWV0cnklMjIlMkYlM0UlM0MlMkZteENlbGwlM0UlM0NteENlbGwlMjBpZCUzRCUyMjMzJTIyJTIwdmFsdWUlM0QlMjIlMjZsdCUzQmIlMjZndCUzQjclMjZsdCUzQiUyRmIlMjZndCUzQiUyMiUyMHN0eWxlJTNEJTIyZWxsaXBzZSUzQndoaXRlU3BhY2UlM0R3cmFwJTNCaHRtbCUzRDElM0Jhc3BlY3QlM0RmaXhlZCUzQiUyMiUyMHZlcnRleCUzRCUyMjElMjIlMjBwYXJlbnQlM0QlMjIxJTIyJTNFJTNDbXhHZW9tZXRyeSUyMHglM0QlMjI1MjAlMjIlMjB5JTNEJTIyMjQ4JTIyJTIwd2lkdGglM0QlMjIzMCUyMiUyMGhlaWdodCUzRCUyMjMwJTIyJTIwYXMlM0QlMjJnZW9tZXRyeSUyMiUyRiUzRSUzQyUyRm14Q2VsbCUzRSUzQ214Q2VsbCUyMGlkJTNEJTIyMzQlMjIlMjB2YWx1ZSUzRCUyMiUyNmx0JTNCYiUyNmd0JTNCOCUyNmx0JTNCJTJGYiUyNmd0JTNCJTIyJTIwc3R5bGUlM0QlMjJlbGxpcHNlJTNCd2hpdGVTcGFjZSUzRHdyYXAlM0JodG1sJTNEMSUzQmFzcGVjdCUzRGZpeGVkJTNCJTIyJTIwdmVydGV4JTNEJTIyMSUyMiUyMHBhcmVudCUzRCUyMjElMjIlM0UlM0NteEdlb21ldHJ5JTIweCUzRCUyMjY0Ny41JTIyJTIweSUzRCUyMjI0OCUyMiUyMHdpZHRoJTNEJTIyMzAlMjIlMjBoZWlnaHQlM0QlMjIzMCUyMiUyMGFzJTNEJTIyZ2VvbWV0cnklMjIlMkYlM0UlM0MlMkZteENlbGwlM0UlM0NteENlbGwlMjBpZCUzRCUyMjM1JTIyJTIwdmFsdWUlM0QlMjIlMjZsdCUzQmIlMjZndCUzQjklMjZsdCUzQiUyRmIlMjZndCUzQiUyMiUyMHN0eWxlJTNEJTIyZWxsaXBzZSUzQndoaXRlU3BhY2UlM0R3cmFwJTNCaHRtbCUzRDElM0Jhc3BlY3QlM0RmaXhlZCUzQiUyMiUyMHZlcnRleCUzRCUyMjElMjIlMjBwYXJlbnQlM0QlMjIxJTIyJTNFJTNDbXhHZW9tZXRyeSUyMHglM0QlMjI1NjIuNSUyMiUyMHklM0QlMjIzMzYlMjIlMjB3aWR0aCUzRCUyMjMwJTIyJTIwaGVpZ2h0JTNEJTIyMzAlMjIlMjBhcyUzRCUyMmdlb21ldHJ5JTIyJTJGJTNFJTNDJTJGbXhDZWxsJTNFJTNDbXhDZWxsJTIwaWQlM0QlMjIzNiUyMiUyMHZhbHVlJTNEJTIyJTI2bHQlM0JiJTI2Z3QlM0IxMCUyNmx0JTNCJTJGYiUyNmd0JTNCJTIyJTIwc3R5bGUlM0QlMjJlbGxpcHNlJTNCd2hpdGVTcGFjZSUzRHdyYXAlM0JodG1sJTNEMSUzQmFzcGVjdCUzRGZpeGVkJTNCJTIyJTIwdmVydGV4JTNEJTIyMSUyMiUyMHBhcmVudCUzRCUyMjElMjIlM0UlM0NteEdlb21ldHJ5JTIweCUzRCUyMjY5NiUyMiUyMHklM0QlMjIzMzYlMjIlMjB3aWR0aCUzRCUyMjMwJTIyJTIwaGVpZ2h0JTNEJTIyMzAlMjIlMjBhcyUzRCUyMmdlb21ldHJ5JTIyJTJGJTNFJTNDJTJGbXhDZWxsJTNFJTNDbXhDZWxsJTIwaWQlM0QlMjIzNyUyMiUyMHZhbHVlJTNEJTIyJTI2bHQlM0JiJTI2Z3QlM0IxMSUyNmx0JTNCJTJGYiUyNmd0JTNCJTIyJTIwc3R5bGUlM0QlMjJlbGxpcHNlJTNCd2hpdGVTcGFjZSUzRHdyYXAlM0JodG1sJTNEMSUzQmFzcGVjdCUzRGZpeGVkJTNCJTIyJTIwdmVydGV4JTNEJTIyMSUyMiUyMHBhcmVudCUzRCUyMjElMjIlM0UlM0NteEdlb21ldHJ5JTIweCUzRCUyMjU5MCUyMiUyMHklM0QlMjIxNjYlMjIlMjB3aWR0aCUzRCUyMjMwJTIyJTIwaGVpZ2h0JTNEJTIyMzAlMjIlMjBhcyUzRCUyMmdlb21ldHJ5JTIyJTJGJTNFJTNDJTJGbXhDZWxsJTNFJTNDJTJGcm9vdCUzRSUzQyUyRm14R3JhcGhNb2RlbCUzRZsuGDIAACAASURBVHhe7N0LvB1VfS/wnxqupkAsKPhsQJBKjIhaeYgPtBZsyxVqC4oCUtEmCIr4KFeByMUAemkRQUFIER+IouC10I9tBb2KCBV8KyFSCk2ogoBKDSAqodw96Rwdx3OSvXNmn7P3zHd/PvlYzlmz1vp/14J+Zmb/sh4UHwIECBAgQIAAAQIECBAgQIAAAQIECBAgQIAAAQIECBAgQIAAAQIECBAgQIAAAQIECBAgQIAAgd8QeBAPAgQIECBAgAABAgQIECBAgAABAgQIECBAgAABAgQIECBAgAABAgQIECBAgAABAgQIECBAgACB3xQQuLAj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AQIECBAgQIAAAQIECBAgUBMQuLAlCBAgQIAAAQIECBAgQIAAAQIECBAgQIAAAQIECBAgQIAAAQIECBAgQIAAAQIECBAgQIAAAQI1AYELW4IAAQIECBAgQIAAAQIECBAgQIAAAQIECBAgQIAAAQIECBAgQIAAgVEQmJNklyR7JXlOkqcl2TTJXUmuSXJ5kk8nuS7Jf01jwg9N8qwkL0myc5Jdy75WJbk6yaVJ/iHJ7dMYY0MufUSSlyfZN8nuZQdFzRcl+XiSH29Ip0mel+SCJI9JcmWSA5Os3MC+XEaAAAECBAgQIECgUwICF51absUSIECAAAECBAgQIECAAAECBAgQIECAAAECBAgQIECAAAECBAgQGDmBByf5wyQnJdmpj9l9JMlxGxAaKL4r9YIk7+pjnJ8kOSHJsiT39DGn6TYpAiDv7wVKdpyio+uTvK0XQvn7Xu0PDDDY3CSnJllcXrMoyTkD9jHAcJoSIECAAAECBAgQaJeAwEW71lM1BAgQIECAAAECBAgQIECAAAECBAgQIECAAAECBAgQIECAAAECBMZJYOMkR5d/Bpl3EUAowgNf6vOi4vSMQ8tQR3FqRr+fC3snS7w+yW39XrAB7RYk+WB5use6Li9CIIcn+cQAgYk9yxMyipq/kOSgJD/YgDm6hAABAgQIECBAgEAnBQQuOrnsiiZAgAABAgQIECBAgAABAgQIECBAgAABAgQIECBAgAABAgQIECAw6wJF2OLkJIfVZnJXkiuTXNULYvyyFzAoAgnP74UStqq1uzrJq5KsWE8lxXekXp7krCTVsEV9nIVJ9kqyea2/DyR5U+/P6iGI1U+gKIIkb+6FL/6pDFU8sTyhophX8SlqLkITN/Qxl82SnJ1kv7LtgUnO7+M6TQgQIECAAAECBAgQKAUELmwFAgQIECBAgAABAgQIECBAgAABAgQIECBAgAABAgQIECBAgAABAgRmWuAhZYihCFxUPx/pBQ2OS7Ky9vMinPHaJG+vhSaK9sUJFOsKQzw1yQVlcGOi208n+V9J/q12WsQWZeChCIFUwxlH9oIYpw9wskS/ni9MUsylGKsIgBRhiotrF9dPwCgCGaf2MZd9kpxX9l2M8eokd/Y7Me0IECBAgAABAgQIEEgELuwCAgQIECBAgAABAgQIECBAgAABAgQIECBAgAABAgQIECBAgAABAgRmWuCZSS6qnVpxdJJ3J/nFFJOZ7KSKIqTwkiSfn+Kah5anaBxR+X0RaFjcC3DcNsU1c8rQxbsqv/927ySNl/VOyihOoGjqU4ROinDJkrLDqUIRRd3HJFlatvvnMpjxo3VMZMskf5dk73UEOZqqQz8ECBAgQIAAAQIEWisgcNHapVUYAQIECBAgQIAAAQIECBAgQIAAAQIECBAgQIAAAQIECBAgQIAAgZEUKEIQJ5ahhokJnpnkqCT3rGfGc8vTHYrAxMSnOO3hrUl+Ocm1Oyf5+ySPKX+3Isn+Sb6znnGKEzWK0zeKky4mPv2eLNEv+sOTnJNk3/KCd5bhi/sn6WCPJJeWP7+hvGaqGorvhL0mybKyfT+ngPQ7Z+0IECBAgAABAgQIdEpA4KJTy61YAgQIECBAgAABAgQIECBAgAABAgQIECBAgAABAgQIECBAgAABArMusDDJhUkWlDMZ9PSIavig6OJzSV6R5I5aZfWTIYpfF6dEHN8LNkwWaqjD1MMaxTiv7J2OcWtDglsl+VgvSLFb2d+hvWDI2VP0vWsZuNi0/P1zklw5RdvHJTkvyQvK0y3WdQJIQ6XohgABAgQIECBAgEA7BQQu2rmuqiJAgAABAgQIECBAgAABAgQIECBAgAABAgQIECBAgAABAgQIECAwqgLF6RRnVSY36MkRE0GFBydZ3TvN4fvlyRC31Ap+ZBk8+OPy53clGSR8UIQbzkhyUKXfPZNc1hDsk3qhk08k2bHs78Ak50/Rd79ti++DHZHkPWU/RYDjjUnubWjOuiFAgAABAgQIECDQKQGBi04tt2IJECBAgAABAgQIECBAgAABAgQIECBAgAABAgQIECBAgAABAgQIzKrA3CSn9k6JKEIXxac4LeLFvT9fH8Ksnprkol6IYbuy7y8mOSBJPZixrqHfluSkSoOjk7yzobn2G6Iohuu3bbXdqiT7JvlaQ/PVDQECBAgQIECAAIHOCQhcdG7JFUyAAAECBAgQIECAAAECBAgQIECAAAECBAgQIECAAAECBAgQIEBg1gQmTqfYrZzBZ8oTJO4cwoz2TnJxpd9zkrwhyc8GGKuJPqYart8QRXF9P20f0qvtqEpA5JQkxyT5xQD1akqAAAECBAgQIECAQEVA4MJ2IECAAAECBAgQIECAAAECBAgQIECAAAECBAgQIECAAAECBAgQIEBgpgR2TXJpkk3LAYvTLt6a5JdDmED9dIrjkxR/HhhgrPp8P5fkFUnuGKCPqZrWwycHJ/nIFI2fneTLld/tnuRLtbbFiR4XJFmQZEWS/ZN8p4F56oIAAQIECBAgQIBAZwUELjq79AonQIAAAQIECBAgQIAAAQIECBAgQIAAAQIECBAgQIAAAQIECBAgMOMCLytDARMDvylJEbqY+MxL8qdJXpJklyRFKOGu3s+uKYMan0yyqo/QRHHaw9Le6Q5F6GLic2iSswesuH6yxLd7YYaihusH7Gey5g9PUpy6sW/5y3UFQqonbdxQXlMNUzw0yYk9qzeXfR2d5OQk9zcwT10QIECAAAECBAgQ6KyAwEVnl17hBAgQIECAAAECBAgQIECAAAECBAgQIECAAAECBAgQIECAAAECBGZc4I1J3l0Z9cAk5yfZOMmiJMcm2XwdsyrCF8UpDm9P8sN1tJtbBjkWTzLWIEU/tpzf88uLbk3y4t6frw/SyRRti1DIcb1QxJLy959O8uokd9ba19tdlOQ1SX5aaffMJMXPi4BKk6GQBsrUBQECBAgQIECAAIHxFRC4GN+1M3MCBAgQIECAAAECBAgQIECAAAECBAgQIECAAAECBAgQIECAAAEC4yZQhAveUZn07uVpEe9Nst8AxVyd5PB1BB82TXJGkoMqfe6Z5LIBxiiaPqIMXLyoct1zklw5YD9TNX9hkiJoUcy3CJMU87241nhBko/32u1Y/rw4xaI4FeSB8p/r4ZIje6GV0/s4BaShEnRDgAABAgQIECBAoL0CAhftXVuVESBAgAABAgQIECBAgAABAgQIECBAgAABAgQIECBAgAABAgQIEBglgYf1ggWnJDmsMqmXJjkgyT6Vn61K8o9Jiv8tTnfYKUkRTChCCdVPEbp4VZIVkxTZVFCiqX6mWod5vVBHETZ5Zdng+l7woghU/FMZmHhiGa7Yq/x9EfQoTgVZWemwCJIUp1sUPl8oQxs/GKWFNxcCBAgQIECAAAEC4yogcDGuK2feBAgQIECAAAECBAgQIECAAAECBAgQIECAAAECBAgQIECAAAECBMZLoH4SQzH7b/ZOdHh6WUYRNihOv/hUkl/UStuiDCIUYY1q8KI4HWJx77SLO2rtmwpKNNXPulaqOMHig72QxS7rWc4igHJwkssr7eqBjUVJzqmdbrFxGWh5eZLdeqdfbF66fybJx5J8z2kY4/UvktkSIECAAAECBAjMnIDAxcxZG4kAAQIECBAgQIAAAQIECBAgQIAAAQIECBAgQIAAAQIECBAgQIBAlwUmC1xMeKzrtIqJNg9O8ookZ9ZCF5OFDJoKSjTVz/rW/Rm9IMTpSZ49RcMijHJkks/WwhHFySDnlR6XJPmr3gkit1f62C7Ju5P8zyn6vSvJMUmWTRJyWd+c/Z4AAQIECBAgQIBA6wUELlq/xAokQIAAAQIECBAgQIAAAQIECBAgQIAAAQIECBAgQIAAAQIECBAgMBICUwUuJju5YaoJz0lyfJKjKw0+l+SVvZMubq38rKmgRFP99LMAEydRHFQGL4qTPIrTLC5K8vEkP651smWSv0uyd/nzv0jyfyttHpXk7PJ0i/WN/9ZeaOOUJGvW19DvCRAgQIAAAQIECHRJQOCiS6utVgIECBAgQIAAAQIECBAgQIAAAQIECBAgQIAAAQIECBAgQIAAAQKzJzBV4OKk3qkNxw3wZf+FSS5MsqAspTil4U+SXFkpramgRFP9DEP9gCQfLTsuPBYnubP85+J7YUckeU/F6M1l+3uTbJHkqCRvqfx+3ySXDmOi+iRAgAABAgQIECAwrgICF+O6cuZNgAABAgQIECBAgAABAgQIECBAgAABAgQIECBAgAABAgQIECBAYLwEJgtcTBaWWF9Vk/XzpiSnVi4sToc4I0lxWsTEZ/ckX1pf57Xfj2rg4nFJzuudgPGCJIVhPSzxhPJUjF3KepYkeVct1DIvyXvL00GKZh9K8rok9wxopDkBAgQIECBAgACB1goIXLR2aRVGgAABAgQIECBAgAABAgQIECBAgAABAgQIECBAgAABAgQIECBAYKQEHpJkaZK3VWZ1VZJXJFk14EyLPoqTMSY+70xShAruL38wWSjjwCTnDzjOY8trnl9ed2uSF/f+fH3AMLdcJgAAIABJREFUfppsXj+9YrKgxJ8n+VQ56Iok+/X+LJ9kEtV2N5TBje80OVl9ESBAgAABAgQIEBhnAYGLcV49cydAgAABAgQIECBAgAABAgQIECBAgAABAgQIECBAgAABAgQIECAwXgJFKOIdlSl/NskBSX48YBnFNR+tXHN2kjcmubf82WThjoOTfGTAcZ6U5BNJdiyv+3aSlyW5fsB+mmy+dVn7s5MUAZD9ayd31Gu/KMlrej4/nWQS2yf5ZC+csUP5u6Kvol4fAgQIECBAgAABAgSSCFzYBgQIECBAgAABAgQIECBAgAABAgQIECBAgAABAgQIECBAgAABAgQIzJRAPSgxrMBFUU8RwHh3pbC3lydsDFLrrkkuTbJpedGGzneQMdfVtghTHFU53eOUJMf0Tg35ReWi30lyWhmyKH5cD6NU+98iyceS/FH5w6OTFKeF+BAgQIAAAQIECBAgIHBhDxAgQIAAAQIECBAgQIAAAQIECBAgQIAAAQIECBAgQIAAAQIECBAgMIMCz0tyeWW8q5K8IsmqAedQD26cmeTNSX5e6WfvJBdX/nldwYOphq/3cU6SN/RCDz8bcL5NNX9qkgt6p1AsKM32TfK1WuePSHJ+kheVP19X0GSQtk3VoB8CBAgQIECAAAECYyPghIuxWSoTJUCAAAECBAgQIECAAAECBAgQIECAAAECBAgQIECAAAECBAgQIDD2Ak8sAwN/UFZya5IX9/58fcDKliR5R+WayU5mKMIJF/XCB9uV7b6YpAhq3DLAWG+rnCZRXDabJ0DM6f0Fu8eXcyjmclKS45KsqdUzSIhikLYDsGlKgAABAgQIECBAoB0CAhftWEdVECBAgAABAgQIECBAgAABAgQIECBAgAABAgQIECBAgAABAgQIEBgHgU2TnJHkoMpki5MpTu2FBx7os4DJ+tgnySW16x+Z5Lwkf1z+/K4kf5Lkyj7HeXiS4kSL4hSJic+eSS7r8/qmmz2zDJBslWRFkv16f5ZPMsggIYpB2jZdj/4IECBAgAABAgQIjLyAwMXIL5EJEiBAgAABAgQIECBAgAABAgQIECBAgAABAgQIECBAgAABAgQIEGiVwOIkZ1Uq+lySVyYpTrvo57Nzkr9P8piy8bd7AYSXJbm+dnHx3ahjkiyt/Lz4v4tTIu7vY6D6OBtyQkYfw/TVZG4ZSinsik9x0sbJU9RRb3tmkiLU8vNJRtoiyceS/FGl33f2NSONCBAgQIAAAQIECHRAQOCiA4usRAIECBAgQIAAAQIECBAgQIAAAQIECBAgQIAAAQIECBAgQIAAAQIjJPCkJJ9IsmNlTkcmOb2PUy42LoMHf1W5trjuqCS/mKTGemiiOBli/yTfWY/HZOMMEtZomvt5SS4oQybFCR0HJlk5xSDFd8KOK/8UTYpTPg7vhS6KEz7qn+2TfDLJDuUvCptibXwIECBAgAABAgQIEOiltQUubAMCBAgQIECAAAECBAgQIECAAAECBAgQIECAAAECBAgQIECAAAECBGZS4CFlQOKkyqCrkrypF8L49DpCF3PKkxreVbtu3yRfm6KA+mkPRbOLywDCD6a4ZrJx+g1qDMNxXpL3lqeAFP33E04pTvwoAhrFZ6oTQIrf/XkvbPGpst0NSQrL9YVRhlGjPgkQIECAAAECBAiMpIDAxUgui0kRIECAAAECBAgQIECAAAECBAgQIECAAAECBAgQIECAAAECBAgQaLXAo3qnNZydZJ9KlcUJDGcmOaUXiLijVv1jykDGW2o/X5KkCGCsWYfWM5NclGSrSptLeydivK03/jdrAY8tylDHYb15bFppX5yg8e4k98/CqhRGxSkVxXy+kOSgJFOFRSam94QkH0+yS/mDyZzqQY4PJXldkntmoUZDEiBAgAABAgQIEBhJAYGLkVwWkyJAgAABAgQIECBAgAABAgQIECBAgAABAgQIECBAgAABAgQIECDQeoEFvRDEByuhgImCf5Lk80m+Vf5gpyQvrAUgil8VJ1UsTnLbeqSK70i9PMlZk/RxeZIv90IWRdhjYZK9kmxe668IgRSBi9kIImxWBlP2K+d0YJLz+9gZxSkixYkhJ5dti/renOSjSe5NUgRLipomAiy3Jtk/yZf66FsTAgQIECBAgAABAp0RELjozFIrlAABAgQIECBAgAABAgQIECBAgAABAgQIECBAgAABAgQIECBAgMDICWyf5LQkew44s+LEhyJAUD8JY6pu5iQ5NMlJk4Qu1jX0hUle30eoY8Dp9938gDIkUVxwSe9ki79KcnufV092ishUl761PFlkXSeF9DmsZgQIECBAgAABAgTaIyBw0Z61VAkBAgQIECBAgAABAgQIECBAgAABAgQIECBAgAABAgQIECBAgACBcRTYOMmiJMdOcrpEvZ5VSU5Nsqw8qWGQeh/cO8HhD8vQRXFqxro+xSkbJ5TjzMbJFsXcHpekCJa8oDyB46DyVI9Ban50ecpFce1kn6LOwv3vev8rbDGIrLYECBAgQIAAAQKdEBC46MQyK5IAAQIECBAgQIAAAQIECBAgQIAAAQIECBAgQIAAAQIECBAgQIDAyAvMS/KiJH+aZMdeuODp5Yyv7/38X5L8Y5LPJlk9zUrmJtklyUt6fe6cZNeyvyLMcXWSS5P8wwAnSUxzOpNeXnyv6zVl4KNo8JHypI0Nqf2hZWjjkCQvLEMt30zymSQfSLJyGAXokw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BAgAABAgQIECBAgAABAgQIECBAgAABAgQIECBAgAABAgQaFRC4aJRTZwQIECBAgAABAgQIECBAgAABAgQIECBAgAABAgQIECBAgAABAgQIECBAgAABAgQIECBAgEAbBAQu2rCKaiBAgAABAgQIECBAgAABAgQIECCQPACBAAECBAgQmDUB79xmjd7ABAgQIECAAAECBAgQIECAAAECBAgQGJ6Ah7/Ds9UzAQIECBAgQIAAAQIECBAgQIAAgZkUELiYSW1jESBAgACB3xTwzs2OIECAAAECBAgQIECAAAECBAgQIECAQAsFPPxt4aIqiQABAgQIECBAgAABAgQIECBAoJMCAhedXHZFEyBAgMCICHjnNiILYRoECBAgQIAAAQIECBAgQIAAAQIECBBoUsDD3yY19UWAAAECBAgQIECAAAECBAgQIEBg9gQELmbP3sgECBAgQMA7N3uAAAECBAgQIECAAAECBAgQIECAAAECLRTw8LeFi6okAgQIECBAgAABAgQIECBAgAABAgQIECBAgACBoQrUg47euQ2Ve+Q6F3QduSUxIQIECBAgQIAAAQIECBAgMHQBz3+GTmwAAqMp4F/+0VwXsyJAgAABAgQIECBAgAABAgQIECBAgAABAgQIEBhdAYGL0V2bmZjZfyXxnnUmpI1BgAABAgQIECBAgAABAgRGR8CzgNFZCzMhMKMC/uWfUW6DESBAgAABAgQIECBAgAABAgQIECBAgAABAgQItEBA4KIFiziNEu5P8uBpXO9SAgQIECBAgAABAgQIECBAYPwEfOd6/NbMjAk0IuBf/kYYdUKAAAECBAgQIECAAAECBAgQIECAAAECBAgQINAhAYGLDi32JKWuSfKQbhOongABAgQIECBAgAABAgQIdE7Ad647t+QKJvDfAv7ltxMIECBAgAABAgQIECBAgAABAgQIECBAgAABAgQIDCYgcDGYV9ta35dkTqUo71zbtsLqIUCAAAECBAgQIECAAAECiec/dgEBAmsFPPyzEQgQIECAAAECBAgQIECAAAECBAgQIECAAAECBAgMJuCF+2BebWv9yyQbVYp6cH77Sxhtq1k9BAgQIECAAAECBAgQIECgawKe/3RtxdVLYAoBgQtbgwABAgQIECBAgAABAgQIECBAgAABAgQIECBAgMBgAl64D+bVtta/SPI/KkU9JMl/ta1I9RAgQIAAAQIECBAgQIAAgY4LeP7T8Q2gfAITAgIX9gIBAgQIECBAgAABAgQIECBAgAABAgQIECBAgACBwQS8cB/Mq22tf57koZWi5iS5v21FqocAAQIECBAgQIAAAQIECHRcwPOfjm8A5ROYEBC4sBcIECBAgAABAgQIECBAgAABAgQIECBAgAABAgQIDCbghftgXm1rfW+Sh1WK2ijJmrYVqR4CBAgQIECAAAECBAgQINBxAc9/Or4BlE9gQkDgwl4gQIAAAQIECBAgQIAAAQIECBAgQIAAAQIECBAgMJiAF+6DebWt9c+SzK0U9T+S3Ne2ItVDgAABAgQIECBAgAABAgQ6LuD5T8c3gPIJTAgIXNgLBAgQIECAAAECBAgQIECAAAECBAgQIECAAAECBAYT8MJ9MK+2tb4nye9Uinpokl+2rUj1ECBAgAABAgQIECBAgACBjgt4/tPxDaB8AhMCAhf2AgECBAgQIECAAAECBAgQIECAAAECBAgQIECAAIHBBLxwH8yrba3vTrJxpaiHJflF24pUDwECBAgQIECAAAECBAgQ6LiA5z8d3wDKJzAhIHBhLxAgQIAAAQIECBAgQIAAAQIECBAgQIAAAQIECBAYTMAL98G82tb6riSbVIqam+TnbStSPQQIECBAgAABAgQIECBAoOMCnv90fAMon8CEgMCFvUCAAAECBAgQIECAAAECBAgQIECAAAECBAgQIEBgMAEv3Afzalvr1Uk2rRT1O0nubVuR6iFAgAABAgQIECBAgAABAh0X8Pyn4xtA+QQmBAQu7AUCBAgQIECAAAECBAgQIECAAAECBAgQIECAAAECgwl44T6YV9ta/zTJvEpRGyf5WduKVA8BAgQIECBAgAABAgQIEOi4gOc/Hd8AyicwISBwYS8QIECAAAECBAgQIECAAAECBAgQIECAAAECBAgQGEzAC/fBvNrW+j+TPLxS1CZJ7mlbkeohQIAAAQIECBAgQIAAAQIdF/D8p+MbQPkEJgQELuwFAgQIECBAgAABAgQIECBAgAABAgQIECBAgAABAoMJeOE+mFfbWt+Z5HcrRW2a5O62FakeAgQIECBAgAABAgQIECDQcQHPfzq+AZRPYEJA4MJeIECAAAECBAgQIECAAAECBAgQIECAAAECBAgQIDCYgBfug3m1rfVPkmxWKWpekrvaVqR6CBAgQIAAAQIECBAgQIBAxwU8/+n4BlA+gQkBgQt7gQABAgQIECBAgAABAgQIECBAgAABAgQIECBAgMBgAl64D+bVttY/TrJ5paiHJ1ndtiLVQ4AAAQIECBAgQIAAAQIEOi7g+U/HN4DyCUwICFzYCwQIECBAgAABAgQIECBAgAABAgQIECBAgAABAgQGE/DCfTCvtrX+UZJHVIr63SQ/bVuR6iFAgAABAgQIECBAgAABAh0X8Pyn4xtA+QQmBAQu7AUCBAgQIECAAAECBAgQIECAAAECBAgQIECAAAECgwl44T6YV9ta35HkkZWiNkvyn20rUj0ECBAgQIAAAQIECBAgQKDjAp7/dHwDKJ/AhIDAhb1AgAABAgQIECBAgAABAgQIECBAgAABAgQIECBAYDABL9wH82pb69uTbFEpavMkd7atSPUQIECAAAECBAgQIECAAIGOC3j+0/ENoHwCEwICF/YCAQIECBAgQIAAAQIECBAgQIAAAQIECBAgQIAAgcEEvHAfzKttrW9LsmWlqEck+UnbilQPAQIECBAgQIAAAQIECBDouIDnPx3fAMonMCEgcGEvECBAgAABAgQIECBAgAABAgQIECBAgAABAgQIEBhMwAv3wbza1vqHSR5VKao47eJHbStSPQQIECBAgAABAgQIECBAoOMCnv90fAMon8CEgMCFvUCAAAECBAgQIECAAAECBAgQIECAAAECBGZe4PFJFiTZLskTkvxekkcnKb60u1mSTZI8LMmccmprkvw8yd1J7kxyR5LiC7//keTfk9yQZEWS7898KUYk0EkBL9w7uey/KvrW8r/ZEz8oTrso/rvsQ4AAAQIECIyGgPut0VgHsyBAgAABAuMu4PnPuK+g+RNoSEDgoiFI3RAgQIAAAQIECBAgQIAAAQIECBAgQIAAgSkEivDEc5PslmSnJM8ogxXDACu+8PuNJF9NclWSK8qQxjDG0ieBLgt44d7l1U9uSfKYCkFx2sXt3SZRPQECBAgQmDUB91uzRm9gAgQIECDQegHPf1q/xAok0J+AwEV/TloRIECAAAECBAgQIECAAAECBAgQIECAAIFBBJ6W5E97oYc9k+w+yIVDaHt5L+xxaZJ/TPKtIfSvSwJdFPDCvYur/uuaf5DksRWC4oSi27pNonoCBAgQIDCjAu63ZpTbYAQIECBAoLMCnv90dukVTuA3BQQu7AgCBAgQIECAAAECBAgQIECAAAECBAgQINCMwFOSvDTJXyR5cjNdNt7LdUk+1ZvfJ5Nc23jvOiTQHQEv3Luz1pNV+h9JHl/5RXHaxQ+7TaJ6AgQIECAwdAH3W0MnNgABAgQIECBQE/D8x5YgQGCtgMCFjUCAAAECBAgQIECAAAECBAgQIECAAAECBKYncEiSVw5yksUmm2ySpzzlKdl+++2z7bbbZquttspjH/vYbLnlltl8882z6aabZu7cuZkzZ87ama1Zsyb33ntv7rrrrvzkJz/J7bffnltuuSWrVq3KjTfemO9973u59tprc/fddw9SSXHyxUeSnDvIRdoSILBWwAv3bm+Em5P8XoWgOO3i1m6TqJ4AAQIECAxNwP3W0Gh1TIAAAQIECKxHwPMfW4QAgbUCAhc2AgECBAgQIECAAAECBAgQIECAAAECBAgQGFzg0UkO6/2N5ocm2WJ9ly9cuDDPfe5zs9tuu2WnnXZaG7QYxqcIXnz1q1/NVVddlSuuuCLLly/vZ5g7kpyV5Ex/Q3s/XNoQWCvghXu3N8KqXlhtfoXgcUlu6TaJ6gkQIECAQKMC7rca5dQZAQIECBAgsIECnv9sIJzLCLRNQOCibSuqHgIECBAgQIAAAQIECBAgQIAAAQIECBAYpsDjk7w5yRvW95ca7b333tlrr72y5557Zuuttx7mnKbse+XKlbn00kvzmc98Jpdccsn65lC8QDwtySlJvr++xn5PoOMCXrh3ewOsTLJVhaD4/w0/6DaJ6gkQIECAQCMC7rcaYdQJAQIECBAg0JCA5z8NQeqGwLgLCFyM+wqaPwECBAgQIECAAAECBAgQIECAAAECBAjMhMAmSY5O8tZ1BS322GOP7L///tl3330zb968mZhX32OsXr06F110US644IJcdtll67queJH4f5KcmOTuvgfQkEC3BLxw79Z616v99yTVJN3vCap1e0OongABAgSmLeB+a9qEOiBAgAABAgSGIOD5zxBQdUlgHAUELsZx1cyZAAECBAgQIECAAAECBAgQIECAAAECBGZS4LDeYP87yRaTDbrZZpvlNa95TV71qldlwYIFMzmvDR5rxYoV+eAHP5hzzjknd95551T93FHWfeYGD+RCAu0V8MK9vWvbT2U3JXlCpeH8JP/Rz4XaECBAgAABAr8l4H7LpiBAgAABAgRGVcDzn1FdGfMiMMMCAhczDG44AgQIECBAgAABAgQIECBAgAABAgQIEBgbgV2TvCvJ7pPNeJtttskRRxyRww47LBtttNHYFFWd6H333Zczzzwzp59+em66qfj+8KSfy8uTPb4ylkWaNIHhCHjhPhzXcen1xiTbVCa7VZKbx2Xy5kmAAAECBEZEwP3Wfy+E+60R2ZCmQYAAAQIEJhHw/Me2IEBgrYDAhY1AgAABAgQIECBAgAABAgQIECBAgAABAgR+W+AdSZZMBjN//vwcddRROfzww1vldsYZZ+Tkk0/OzTdP+Z3hpUne3qqiFUNgwwW8cN/XBqkkAAAgAElEQVRwuzZc+W9Jtq0UsnWSVW0oTA0ECBAgQGCGBNxv/Ta0+60Z2nyGIUCAAAECAwh4/jMAlqYE2iwgcNHm1VUbAQIECBAgQIAAAQIECBAgQIAAAQIECAwq8LQk70vy7PqFc+bMyXHHHZdjjjkmD3pQOx+vP/DAAznxxBNz/PHHZ82aNZPZXZnkdUm+NSis9gRaJuCFe8sWdMBybkjyxMo1T0iycsA+NCdAgAABAl0UcL/lfquL+17NBAgQIDC+Ap7/jO/amTmBRgXa+UaoUSKdESBAgAABAgQIECBAgAABAgQIECBAgEBHBBYlOWuy06EPOOCAnHDCCdl66+IvMW//Z+XKlTn22GNz/vnnT1Zs8aLx0CTL2i+hQgJTCnjh3u3N8a9JtqsQbJPk37tNonoCBAgQILBeAfdbJZH7rfXuFQ0IECBAgMCoCHj+MyorYR4EZllA4GKWF8DwBAgQIECAAAECBAgQIECAAAECBAgQIDASAu8tT274jcnMnz8/f/u3f5v99ttvJCY505O48MIL85a3vCU333zzZEMXJ4G8fqbnZDwCIyLghfuILMQsTeP6JL9fGXvbJDfN0lwMS4AAAQIExkHA/dYkq+R+axy2rjkSIECAQMcFPP/p+AZQPoEJAYELe4EAAQIECBAgQIAAAQIECBAgQIAAAQIEuizwyCQfTfKiOsLBBx+c008/PfPmzeuyT1avXp0jjjgiH/7whydz+GySA3thlR91GknxXRTwwr2Lq/7rmr+X5EkVgicmubHbJKonQIAAAQKTCrjfWs/GcL/l3xwCBAgQIDDSAp7/jPTymByBmRMQuJg5ayMRIECAAAECBAgQIECAAAECBAgQIECAwGgJPCXJJ5I8uT6ts88+O4sWLRqt2c7ybJYtW5bFixdPNovrkrwsybWzPEXDE5hJAS/cZ1J79MZakWT7yrS264XP/m30pmlGBAgQIEBgVgXcbw3A735rACxNCRAgQIDAzAl4/jNz1kYiMNICAhcjvTwmR4AAAQIECBAgQIAAAQIECBAgQIAAAQJDEnhukouSbFntf+HChTn33HOz8847D2nY8e72mmuuySGHHJLly5fXC7m9F7jYN8kV412h2RPoW8AL976pWtmwCJotqFT2+0luaGWliiJAgAABAhsm4H5rA9zcb20AmksIECBAgMBwBTz/Ga6v3gmMjYDAxdgslYkSIECAAAECBAgQIECAAAECBAgQIECAQEMCeyS5OMncan977713zjvvvMybN6+hYdrZzerVq3PQQQflkksuqRd4b5J9klzWzspVReA3BLxw7/aGKFJn1dORnpTkX7tNonoCBAgQIPArAfdb09gM7remgedSAgQIECDQvIDnP82b6pHAWAoIXIzlspk0AQIECBAgQIAAAQIECBAgQIAAAQIECGygQPHln88k2ah6/aGHHpr3v//9G9hlNy977Wtfm7POOqte/H1J9hK66Oae6FjVXrh3bMFr5V6bZGHlZ9snub7bJKonQIAAAQJrBdxvNbQR3G81BKkbAgQIECAwPQHPf6bn52oCrREQuGjNUiqEAAECBAgQIECAAAECBAgQIECAAAECBNYj8Nwkn62fbHH00UfnxBNPhLcBAsccc0xOOumk+pXFSRcvSnLFBnTpEgLjIuCF+7is1HDm+d0kT6l0vSDJ94YzlF4JECBAgMDYCLjfanip3G81DKo7AgQIECAwuIDnP4ObuYJAKwUELlq5rIoiQIAAAQIECBAgQIAAAQIECBAgQIAAgZpA8cXYzyfZsvrzpUuX5thjj4U1DYETTjghS5Ysqfdwey9w8cIkxd8C70OgjQJeuLdxVfuv6TtJdqg0f3KSFf1friUBAgQIEGidgPutIS2p+60hweqWAAECBAj0J+D5T39OWhFovYDAReuXWIEECBAgQIAAAQIECBAgQIAAAQIECBDovMAjk1yepPhC7K8+whbN7YspvgR0XZLdk/youZH0RGBkBLxwH5mlmJWJfDvJUysjL0xS/DfPhwABAgQIdFHA/daQV9391pCBdU+AAAECBKYW8PzH7iBAYK2AwIWNQIAAAQIECBAgQIAAAQIECBAgQIAAAQJtF/jnJC+qFnn00UfnxBNPbHvdM1rfMccck5NOOqk+5meT/PGMTsRgBGZGwAv3mXEe1VG+lWTHyuSKv9V7+ahO1rwIECBAgMCQBdxvDRm46N791gwgG4IAAQIECPy2gOc/dgUBAmsFBC5sBAIECBAgQIAAAQIECBAgQIAAAQIECBBos8B7eycsvK5a4KGHHpr3v//9ba551mp77Wtfm7POOqs+/vuSvH7WJmVgAsMR8MJ9OK7j0us3kzytMtkdklw7LpM3TwIECBAg0KCA+60GMdfXlfut9Qn5PQECBAgQaFzA85/GSXVIYDwFBC7Gc93MmgABAgQIECBAgAABAgQIECBAgAABAgTWL7AoydnVZnvvvXcuvvji9V+pxQYL7LPPPrnkkkvq1y9OsmyDO3UhgdET8MJ99NZkJmf0jSRPrwz41CTfnckJGIsAAQIECIyAgPutWVgE91uzgG5IAgQIEOiygOc/XV59tROoCAhc2A4ECBAgQIAAAQIECBAgQIAAAQIECBAg0EaB4m8eL74Q+6vn4AsXLsxVV12VefPmtbHekalp9erV2W233bJ8+fLqnIqXk89I8q2RmaiJEJiegBfu0/Mb96u/Xv43baKOHZN8Z9yLMn8CBAgQIDCAgPutAbCabOp+q0lNfREgQIAAgfUKeP6zXiINCHRDQOCiG+usSgIECBAgQIAAAQIECBAgQIAAAQIECHRN4MtJnl0t+uqrr87OO+/cNYdZqfeaa67JLrvsUh/7yiTPmZUJGZRA8wJeuDdvOk49fi3JH1QmXHzp9NvjVIC5EiBAgACBaQq435om4HQud781HT3XEiBAgACBgQQ8/xmIS2MC7RUQuGjv2qqMAAECBAgQIECAAAECBAgQIECAAAECXRV4R5Il1eLPPvvsLFq0qKses1L3smXLsnjx4vrYS5O8fVYmZFACzQp44d6s57j19tUkz6xM+ulO8Bm3JTRfAgQIEJiGgPutaeA1dan7raYk9UOAAAECBNYp4PmPDUKAwFoBgQsbgQABAgQIECBAgAABAgQIECBAgAABAgTaJLBrkn+pFnTwwQfnQx/6UJtqHJta/vIv/zIf/vCH6/N9VpKvjE0RJkpgcgEv3Lu9M65JslOF4BlJvtltEtUTIECAQEcE3G+N0EK73xqhxTAVAgQIEGirgOc/bV1ZdREYUEDgYkAwzQkQIECAAAECBAgQIECAAAECBAgQIEBgpAW+mGT3iRnOnz8/3/3udzNv3ryRnnRbJ7d69erssMMOufnmm6slXp7k+W2tWV2dEfDCvTNLPWmhVyfZufKbP0jyjW6TqJ4AAQIEOiLgfmuEFtr91ggthqkQIECAQFsFPP9p68qqi8CAAgIXA4JpToAAAQIECBAgQIAAAQIECBAgQIAAAQIjK3BYkjOqs/vkJz+Z/fbbb2Qn3IWJXXjhhXnpS19aL/XwJGd2oX41tlbAC/fWLm1fhRWn9OxSafnMJF/v60qNCBAgQIDA+Aq43xrBtXO/NYKLYkoECBAg0CYBz3/atJpqITANAYGLaeC5lAABAgQIECBAgAABAgQIECBAgAABAgRGRmCTJDf1AhdbTMzogAMOyEc/+tGRmWCXJ3LggQfm/PPPrxLckWSbJHd32UXtYy3ghftYL9+0J/8vSXat9LJTkq9Nu1cdECBAgACB0RVwvzW6axP3WyO8OKZGgAABAuMu4PnPuK+g+RNoSEDgoiFI3RAgQIAAAQIECBAgQIAAAQIECBAgQIDArAq8M8lbJ2YwZ86c3HDDDdl6661ndVIG/2+BlStXZrvttsuaNWuqJMWaHc2IwJgKeOE+pgvX0LSvSvKsSl87J/lqQ33rhgABAgQIjKKA+61RXJVyTu63RnhxTI0AAQIExl3A859xX0HzJ9CQgMBFQ5C6IUCAAAECBAgQIECAAAECBAgQIECAAIFZE3h8kpuT/OqZ99KlS3PsscfO2oQM/NsCJ5xwQpYsWVL9RfHCcn6S7/MiMIYCXriP4aI1OOUrk+xW6W+XJNc02L+uCBAgQIDAKAm43xql1ZhiLu63xmCRTJEAAQIExlHA859xXDVzJjAEAYGLIaDqkgABAgQIECBAgAABAgQIECBAgAABAgRmVODUJEdOjDh//vy1Jyo86EEegc/oKqxnsAceeGDtiSM331xkY371eU+SN47SPM2FQJ8CXrj3CdXSZl9O8uxKbbsmubqltSqLAAECBAi43xqDPeB+awwWyRQJECBAYBwFPP8Zx1UzZwJDEPC2aQiouiRAgAABAgQIECBAgAABAgQIECBAgACBGRN4dJJbqqdbvO9978vhhx8+YxMwUP8CZ5xxRl73utdVLyheWj42yQ/770VLAiMh4IX7SCzDrE3iiiTPqYz+rCRfmbXZGJgAAQIECAxPwP3W8Gwb79n9VuOkOiRAgAABAp7/2AMECKwVELiwEQgQIECAAAECBAgQIECAAAECBAgQIEBgnAXekWTJRAHbbLNNbrzxxnGup/Vz33bbbXPTTTdV61ya5O2tL1yBbRPwwr1tKzpYPV9K8tzKJcVpF1cN1oXWBAgQIEBgLATcb43FMv16ku63xmzBTJcAAQIERl3A859RXyHzIzBDAgIXMwRtGAIECBAgQIAAAQIECBAgQIAAAQIECBAYisDtSbaY6Pk973lP3vCGNwxlIJ02I3DaaaflyCOPrHZ2R5Itm+ldLwRmTMAL9xmjHsmBLk/yvMrMitMurhzJmZoUAQIECBCYnoD7ren5zfjV7rdmnNyABAgQINBuAc9/2r2+qiPQt4DARd9UGhIgQIAAAQIECBAgQIAAAQIECBAgQIDAiAkckuQDE3PabLPNctttt2WjjTYasWmaTlXgvvvuy6Me9ajceeed1R+/Osm5pAiMkYAX7mO0WEOY6heT7F7ptzjt4stDGEeXBAgQIEBgNgXcb82m/gaO7X5rA+FcRoAAAQIEJhfw/MfOIEBgrYDAhY1AgAABAgQIECBAgAABAgQIECBAgAABAuMq8BtfeP3rv/7rnHzyyeNaS6fmfdRRR+Vv/uZvqjUXf1v88zuFoNhxF/DCfdxXcHrz/0Ltv1nFaRdXTK9LVxMgQIAAgZETcL81ckvS34Tcb/XnpBUBAgQIEOhDwPOfPpA0IdAFAYGLLqyyGgkQIECAAAECBAgQIECAAAECBAgQINA+gack+W61rOuuuy4LFixoX6UtrGjFihV58pOfXK9shyTXtrBcJbVTwAv3dq5rv1X9vyQvqDQuTrv4Ur8Xa0eAAAECBMZAwP3WGCzSVFN0vzXGi2fqBAgQIDBqAp7/jNqKmA+BWRIQuJgleMMSIECAAAECBAgQIECAAAECBAgQIECAwLQE3pFkyUQPe+yxRy699NJpdTjbF99777254oorcvHFF+cb3/hGvvKVr6yd0lZbbZUdd9wxe+21V/7sz/4sW2655WxPtZHx99xzz1x22WXVvpYmeXsjneuEwPAFvHAfvvEoj/D5XsDiDysTLE7oKU7q8SFAgAABAm0RGKv7rfvvvz/HH398li4tbil+/Vm8eHFOPfXUzJ07d1rrMuz+pzW5KS52vzUMVX0SIECAQAcFPP/p4KIrmcBkAgIX9gUBAgQIECBAgAABAgQIECBAgAABAgQIjKPA8iS/OiLhAx/4QA455JBxrCP33HNPli1bltNOOy2rVq1aZw2bb755jj322CxatCgbb7zxWNY7Melzzz03r371q6s1XJdk4VgXZfJdEvDCvUur/du1fi7JCys/Lk67+GK3SVRPgAABAi0TGKv7reXLl2e//fZLcbJD9dNU4GLY/Q9j77jfGoaqPgkQIECggwKe/3Rw0ZVMYDIBgQv7ggABAgQIECBAgAABAgQIECBAgAABAgTGTeBpSb5ZnfRPf/rTzJs3b9zqWBuweOMb35hPf/rTA839oIMOyimn/H/27j3OsqK8F/dXAxoPzHDwBA2KiPojyk2MOSqgRhMBoyYgCQoRQfACM6AoQY0CowkzoEENinINglxUVHIBNQJKjsajop5ERRA5iYqIGiVKmMEYgcCPmtieRc+te63e3XtXPeuvvXtW1ar3edcHPlXVb9fbssUWW8yq3TjdvHLlymy22WbTh/TrSb48TuM0FgLrELDh3varUY7n2b1DUE67+F9tk4ieAAECBCoSmKj51s9+9rMce+yxq+dH06+5KLgYdf+jem/Mt0Ylq18CBAgQaEzA+k9jCRcugXUJKLjwbhAgQIAAAQIECBAgQIAAAQIECBAgQIDApAkck+SEqUHvtddeueSSSyYthlx//fWrT3j4zGc+02vshx9+eE466aSJPuli7733zqWXXtqN/9gkJ/YC0YjA/ArYcJ9f73F72hVJ9ugMqpx28XfjNkjjIUCAAAECPQUmZr5199135/3vf3+WLFmSVatWrRHu0IKLUfffMz8zbma+NWMqNxIgQIAAgXUJWP/xbhAgsFpAwYUXgQABAgQIECBAgAABAgQIECBAgAABAgQmTeCT9/wl8adNDfrMM8/MoYceOlEx/OAHP0j55Z+hhSIXXnhhDjjggImKvTvYs846a7VD5/pUkqdPbEAG3pKADfeWsr1mrJcn2bPz43LaxZVtk4ieAAECBCoSmIj5VimGuOyyy7J06dLVJweu7RpScDHq/ufjfTHfmg9lzyBAgACBygWs/1SeYOERmKmAgouZSrmPAAECBAgQIECAAAECBAgQIECAAAECBMZBYNMk9/rTpd/61reyzTbbjMPYZjSGO++8M29+85uzbNmyGd2/vpt23333nH/++dlyyy0H97UQHdxwww15xCMeMf3Ri5LcthDj8UwCsxCw4T4LrApvvSzJMztxldMuPlFhnEIiQIAAgfYEJmK+ddddd+Wiiy7KK17xivz4xz9eZ5b6FlyMuv/5eq3Mt+ZL2nMIECBAoGIB6z8VJ1doBGYjoOBiNlruJUCAAAECBAgQIECAAAECBAgQIECAAIGFFnhWkr+dGsQOO+yQa665ZqHHNKvnX3311dl///1z3XXXrbXdQQcdlOOOOy6PetSjUn7R50tf+tLq71dcccVa7y8/32OP8ru+k3ntuOOOufbaa7uDf3aSj01mNEbdkIAN94aSvZZQy3+jfqfz83LaxcfbJhE9AQIECFQiMPbzrVWrVq0uYH/nO9+Z8nl9V5+Ci1H3P9/vifnWfIt7HgECBAhUJmD9p7KECodAXwEFF33ltCNAgAABAgQIECBAgAABAgQIECBAgACBhRBYnuS4qQcvWbIkp59++kKMo9cz77777pxwwgnrPN3i8MMPz0knnZRNNtnkXv2Xv0z6whe+MJ/5zGfWeO7rX//6LF++PL/0S7/Ua0wL3Wjp0qU544wzusNYkWT48R8LHZjn1y5gw732DK8/vlL4V34hdeoqp12svSqubSfREyBAgMDkCYztfKsUo//d3/1djjnmmHzxi1+ckexsCi5G3f+MBjyCm8y3RoCqSwIECBBoScD6T0vZFiuB9QgouPB6ECBAgAABAgQIECBAgAABAgQIECBAgMAkCVyWpPxi6+rr/PPPz4EHHjgx4//+97+fcoLFJz7xiTXG/Fu/9Vu54IIL8tCHPnSNfyuFGieffHKOPvroNf5t3333zdlnn53NNttsYhy6Ay0xF5POdfm0vxw/kXEZdPUCNtyrT/F6A/xoknIaz9RVTrso/+1yESBAgACBSRcYu/lWKYT48pe/nLe+9a15//vfPyvfmRRcjLr/WQ14BDebb40AVZcECBAg0JKA9Z+Wsi1WAusRUHDh9SBAgAABAgQIECBAgAABAgQIECBAgACBSRL4YZItpgZ83XXX5TGPeczEjL+cUPGsZz0rq1atWmPMb3vb23LUUUflPvdZ+9L93//93+dVr3pVtthii+y8887Zcssts+OOO+aBD3zg6u8bbbTRxDh0B/r1r3892223XfdHNyd50EQGY9AtCdhwbynba8b6kSTP6fy4nHZRfkHVRYAAAQIEJl1g7OZbZQ71lKc8pZfrTAouRt1/r4HPYSPzrTnE1BUBAgQItChg/afFrIuZwFoEFFx4LQgQIECAAAECBAgQIECAAAECBAgQIEBgUgS2SvKdqcFuuummay1cGOdgzjzzzCxZsmSNIS5atCgf+9jH8uQnP3mchz+ysZX4b7vttm7/D0ty08geqGMCwwVsuA83nOQePpzkdzsBlNMuPjbJARk7AQIECBBIMpbzrfUVRJR5xIoVK/KlL30p73nPe9ZI4tCCi7nofxzeLPOtcciCMRAgQIDAhApY/5nQxBk2gbkWUHAx16L6I0CAAAECBAgQIECAAAECBAgQIECAAIFRCeyR5IqpznfZZZd87nOfG9Wz5rzf22+/Pa973ety8sknr9H3brvtlve97315+MMfPufPnYQOd91111x11VXdoe6Z5OOTMHZjbFbAhnuzqV8d+KVJfq9DUE67+Nu2SURPgAABAhUIjOV8a10FF+WUv3JKYJkXHn300SnF7dOvIQUXc9X/OLwX5lvjkAVjIECAAIEJFbD+M6GJM2wCcy2g4GKuRfVHgAABAgQIECBAgAABAgQIECBAgAABAqMSODzJqVOdH3zwwTn33HNH9aw573fVqlU54ogjcsEFF6zR97777puzzz47m2222Zw/dxI6POSQQ6b/Rdojkpw2CWM3xmYFbLg3m/rVgV+SZK8OQTnt4qNtk4ieAAECBCoQGMv51toKLg4//PD8yZ/8SbbYYov89Kc/zVFHHTWnBRdz2f84vBfmW+OQBWMgQIAAgQkVsP4zoYkzbAJzLaDgYq5F9UeAAAECBAgQIECAAAECBAgQIECAAAECoxJ4S5JXT3W+fPnyHHfccaN61pz3+6Mf/SgHHHBALr/88jX6nvrLq/e///3z+c9/PhdddNHq+66//vosWrQoT3ziE7Pnnntm7733zq/92q/lPvepa3l/xYoVWbZsWdflrUleM+dJ0CGBuROw4T53lpPY098k2bsz8HLaxUcmMRBjJkCAAAECHYGxnG91Cy722WefHHPMMXn84x+f+973vquHPpcFF6PofxzeMPOtcciCMRAgQIDAhApY/5nQxBk2gbkWqGtHZq519EeAAAECBAgQIECAAAECBAgQIECAAAEC4yRwUZL9pgZ0/vnn58ADDxyn8a13LP/8z/+c/fffP//wD/+wxn3HH398Xvayl+XYY4/NOeecs95+DjrooJRfmHnYwx42MbFvaKDl1I8SV+f6QJL9N9TOvxNYQAEb7guIPwaP/uskz+2Mo5x28eExGJchECBAgACBIQJjOd+66qqrVhekv/SlL83222//i0KLqUCHFlyMuv8hCZmrtuZbcyWpHwIECBBoUMD6T4NJFzKBtQkouPBeECBAgAABAgQIECBAgAABAgQIECBAgMCkCHwyydOmBvuJT3wiz3jGMyZl7KtPq9hvv/3yla98ZY0xH3zwwbnllltyySWXzCienXfeOaeffnp23XXXGd0/7jddeeWV2X333bvD/FSSp4/7uI2vaQEb7k2nP3+VZJ8OQTnt4tK2SURPgAABAhUITOR8a2jBxYbyNur+N/T8ufh38625UNQHAQIECDQqYP2n0cQLm8B0AQUX3gkCBAgQIECAAAECBAgQIECAAAECBAgQmBSBa5NsPzXYq6++OjvttNOkjH29BRd9gnj0ox+ds846K7/5m7/Zp/lYtfnqV7+axz72sd0xfS3JDmM1SIMhcG8BG+5tvxEXJ/mDDkE57WJmFXNtu4meAAECBMZbYCLnW6MuiBh1//PxSphvzYeyZxAgQIBApQLWfypNrLAIzFZAwcVsxdxPgAABAgQIECBAgAABAgQIECBAgAABAgsl8L0kW049/KabbspDH/rQhRrLrJ+7vhMuZt3ZzxvsvffeOfPMM/PgBz+4bxdj0e673/1uttpqq+5Yvp/kIWMxOIMgsHYBG+5tvxkfSrJvh6CcdvE3bZOIngABAgQqEJjI+daoCyJG3f98vDfmW/Oh7BkECBAgUKmA9Z9KEyssArMVUHAxWzH3EyBAgAABAgQIECBAgAABAgQIECBAgMBCCaxMsmjq4bfeemsWL168UGOZ9XNHUXBRBvH2t789Rx55ZO5zn8ld8l+5cmU222yzrumqJJOT3Fm/DRpUIGDDvYIkDgjhg0me12n/+0n+ekB/mhIgQIAAgXEQmMj51qgLIkbd/3wk3nxrPpQ9gwABAgQqFbD+U2lihUVgtgKTu/sy20jdT4AAAQIECBAgQIAAAQIECBAgQIAAAQKTLnB7ko2ngrj99tuz8ca/+Dr2sc2k4GLnnXfO8uXL89u//dvZZJNNUmK86qqrcsIJJ+SKK65Ya4y77757zj///Gy55S8O/xh7i+kDvOOOO3K/+92v++M7ktzrBxMXlAHXLmDDvfYMrz++DyR5fueWP0jyV22TiJ4AAQIEKhCYyPnWqAsiRt3/fLw35lvzoewZBAgQIFCpgPWfShMrLAKzFVBwMVsx9xMgQIAAAQIECBAgQIAAAQIECBAgQIDAQgncleQX69p33XXXRJ3qsKGCiyc96Uk599xzs912263h+4Mf/CCHHXZYLrnkkjX+bdGiRfnYxz6WJz/5yQuVl8HPvfvuu3Pf+96320/ZzLzXDwY/RAcE5lbAhvvcek5abxcl2a8z6H2T/OWkBWG8BAgQIEBgmsBEzrdGXRAx6v7n4y0035oPZc8gQIAAgUoFrP9UmlhhEZitgIKL2Yq5nwABAgQIECBAgAABAgQIECBAgAABAgQWSmAifwFoCut73/teDjjggHzyk59cq9/ZZ5+dl7zkJeu0vfLKK9HUQggAACAASURBVLPPPvtk1apVa9xzxhlnrC7ImNTLLwBNauaaHrcN96bTn/cn2b9D8LwkF7dNInoCBAgQqEBgIudboy6IGHX/8/HemG/Nh7JnECBAgEClAtZ/Kk2ssAjMVkDBxWzF3E+AAAECBAgQIECAAAECBAgQIECAAAECCyVwe5KNpx5+++23Z+ONf/F1ocY04+fecsstOfDAA/PRj350jTbbbrttLr744jz2sY9dZ3/rK9g4/vjjs2zZshmPZdxuvOOOO3K/+92vO6w7ktzrB+M2ZuNpXsCGe9uvwPuS/GGH4PlJPtQ2iegJECBAoAKBiZxvjbogYtT9z8d7Y741H8qeQYAAAQKVClj/qTSxwiIwWwEFF7MVcz8BAgQIECBAgAABAgQIECBAgAABAgQILJTAyiSLph5+6623ZvHixQs1llk/d32/qLPzzjvnAx/4QB796Eevs98f/ehHq0/IuPzyy9e4p5xucfLJJ+cBD3jArMc1Dg1WrlyZzTbbrDuUcozH5CR3HBCNYb4FbLjPt/h4Pe+9SV7QGdJ+ST44XkM0GgIECBAgMGuBiZxvjbogYtT9zzpLPRqYb/VA04QAAQIECPyXgPUfbwIBAqsFFFx4EQgQIECAAAECBAgQIECAAAECBAgQIEBgUgS+l2TLqcHedNNNeehDHzopY189zje96U055phj1hjz0IKLo446Km9+85unnxIxMTbf/e53s9VWW3XH+/0kD5mYAAy0RQEb7i1m/f/FfGGSAzoE+yf5QNskoidAgACBCgQmcr416oKIUfc/H++N+dZ8KHsGAQIECFQqYP2n0sQKi8BsBRRczFbM/QQIECBAgAABAgQIECBAgAABAgQIECCwUALX3vMXxLefevjVV1+dnXbaaaHG0uu5l156afbee++1tr3iiiuyxx57rLPfm2++OS94wQvyiU98Yo17jj/++CxbtqzXmMah0Ve/+tU89rGP7Q7la0l2GIexGQOBdQjYcG/71bggyQs7BH+Y5KK2SURPgAABAhUITOR8a9QFEaPufz7eG/Ot+VD2DAIECBCoVMD6T6WJFRaB2QoouJitmPsJECBAgAABAgQIECBAgAABAgQIECBAYKEEPpnkaVMPL4UHz3jGMxZqLL2ee/3112e//fbLV77ylTXaH3300TnhhBNy//vff619f+ELX8hzn/vcfP/75fCHe1/nnXdeDjrooF5jGodGV155ZXbffffuUD6V5OnjMDZjILAOARvubb8a5yc5sEPwgiTvb5tE9AQIECBQgcBEzrdGXRAx6v7n470x35oPZc8gQIAAgUoFrP9UmlhhEZitgIKL2Yq5nwABAgQIECBAgAABAgQIECBAgAABAgQWSqD89fD9ph5+/vnn58ADu7/vulDDmvlzf/azn+W1r31tTjnllDUaLVq0KKeddtrqUyzue9/73uvff/KTn6xuV/59+rXlllvmwx/+cH7jN35j5gMZszsvuOCC6QUjH0iy/5gN03AIdAVsuLf9PpyXpFvldkCS97VNInoCBAgQqEBgIudboy6IGHX/8/HemG/Nh7JnECBAgEClAtZ/Kk2ssAjMVkDBxWzF3E+AAAECBAgQIECAAAECBAgQIECAAAECCyXwliSvnnr48uXLc9xxxy3UWHo/t/x10X322SerVq1ao49SdHHYYYdl6dKl2WabbXLXXXflm9/85uqTL0qBydqu0te73/3ubL755r3HtNANV6xYkWXLlnWH8dYkr1nocXk+gfUI2HBv+/V4T5IXdQhemOS9bZOIngABAgQqEJjI+daoCyJG3f98vDfmW/Oh7BkECBAgUKmA9Z9KEyssArMVUHAxWzH3EyBAgAABAgQIECBAgAABAgQIECBAgMBCCRye5NSphx988ME599xzF2osvZ+7cuXKvOIVr1hnAcVsO77wwgtzwAHlj6tP7nXIIYfkPe8pv7/8i+uIJGse5zG5IRp5fQI23OvL6WwiKv/zObjToBy3dOFsOnAvAQIECBAYQ4GJnG+NuiBi1P3Px3tgvjUfyp5BgAABApUKWP+pNLHCIjBbAQUXsxVzPwECBAgQIECAAAECBAgQIECAAAECBAgslMAeSa6Yevguu+ySz33ucws1lkHPvfrqq7P//vvnuuuuG9TPy172spx88snZZJNNBvWz0I133XXXXHXVVd1h7Jnk4ws9Ls8nsB4BG+5tvx7nJDmkQ3BQkgvaJhE9AQIECFQgMJHzrVEXRIy6//l4b8y35kPZMwgQIECgUgHrP5UmVlgEZiug4GK2Yu4nQIAAAQIECBAgQIAAAQIECBAgQIAAgYUS2CrJd6Yevummm2bVqlULNZZBz7377rtz2WWXZenSpfn2t7/dq68999wz73rXu7Ltttv2aj9OjRYtWpTbbrutO6SHJblpnMZoLASmCdhwb/uVeHeSF3cIXpTk/LZJRE+AAAECFQhM5Hxr1AURo+5/Pt4b8635UPYMAgQIEKhUwPpPpYkVFoHZCii4mK2Y+wkQIECAAAECBAgQIECAAAECBAgQIEBgIQV+mGSLqQGUEyIe85jHLOR4ej+7FF1cfvnledWrXpXrr79+Vv3ss88+q0+2ePjDHz6rduN489e//vVst9123aHdnORB4zhWYyLQEbDh3vbrcPY9BYAv6RAcnOS8tklET4AAAQKVCEzcfGvUBRGj7n/U74351qiF9U+AAAEClQtY/6k8wcIjMFMBBRczlXIfAQIECBAgQIAAAQIECBAgQIAAAQIECIyDwGVJnjk1kPPPPz8HHnjgOIyr9xi+853v5I1vfGMuvvjiDZ7YUQosXvnKV+bQQw/NJpts0vuZ49TwggsuyEEHHdQd0uVJfmecxmgsBNYiYMO97dfiL+45heelHYJy2sW5bZOIngABAgQqEZi4+daoCyJG3f+o3xvzrVEL658AAQIEKhew/lN5goVHYKYCCi5mKuU+AgQIECBAgAABAgQIECBAgAABAgQIEBgHgeVJjpsayJIlS3L66aePw7gGjaGcdnHTTTflIx/5SC677LJ85Stfybe//e3Vfe6yyy55/OMfn2c/+9l56lOfmsWLFw961rg1Xrp0ac4444zusFYkWTZu4zQeAtMEbLi3/UqcleRlHYJy2sU5bZOIngABAgQqEZi4+daoCyJG3f+o3xvzrVEL658AAQIEKhew/lN5goVHYKYCCi5mKuU+AgQIECBAgAABAgQIECBAgAABAgQIEBgHgWcl+dupgeywww655pprxmFcxtBTYMcdd8y1117bbf3sJB/r2Z1mBOZLwIb7fEmP53POTHJoZ2jltIt3j+dQjYoAAQIECMxKwHxrVlzjf7P51vjnyAgJECBAYKwFrP+MdXoMjsD8CSi4mD9rTyJAgAABAgQIECBAgAABAgQIECBAgACB4QKbJlnV7eZb3/pWttlmm+E962HeBW644YY84hGPmP7cRUlum/fBeCCB2QnYcJ+dV213l2N5DusEVU67OLu2IMVDgAABAk0KmG9VlHbzrYqSKRQCBAgQWCgB6z8LJe+5BMZMQMHFmCXEcAgQIECAAAECBAgQIECAAAECBAgQIEBggwKfTPK0qbvOPPPMHHpo9w+Nb7C9G8ZE4Kyzzsphh3V/ZzmfSvL0MRmeYRBYn4AN97bfj9OTLOkQlP8J/UXbJKInQIAAgYoEzLcqSab5ViWJFAYBAgQILKSA9Z+F1PdsAmMkoOBijJJhKAQIECBAgAABAgQIECBAgAABAgQIECAwI4Fjkpwwdedee+2VSy65ZEYN3TReAnvvvXcuvfTS7qCOTXLieI3SaAisVcCGe9svxmlJlnYISuXYWW2TiJ4AAQIEKhIw36okmeZblSRSGAQIECCwkALWfxZS37MJjJGAgosxSoahECBAgAABAgQIECBAgAABAgQIECBAgMCMBB6X5EvdO2+99dYsXrx4Ro3dNB4CK1euzGabbTZ9ML+e5MvjMUKjILBeARvubb8gpyY5vENQTrs4s20S0RMgQIBARQLmWxUk03yrgiQKgQABAgTGQcD6zzhkwRgIjIGAgosxSIIhECBAgAABAgQIECBAgAABAgQIECBAgMCsBa5Nsv1Uq3e/+9158YtfPOtONFg4gXPOOScveclLugP4WpIdFm5EnkxgVgI23GfFVd3N70pyRCeqctrFGdVFKSACBAgQaFnAfGvCs2++NeEJNHwCBAgQGBcB6z/jkgnjILDAAgouFjgBHk+AAAECBAgQIECAAAECBAgQIECAAAECvQSOT7JsquUee+yRK664oldHGi2MwJ577pmPf/zj3YcvT/KGhRmNpxKYtYAN91mTVdXgnUle3omonHZxelURCoYAAQIEWhcw35rwN8B8a8ITaPgECBAgMC4C1n/GJRPGQWCBBRRcLHACPJ4AAQIECBAgQIAAAQIECBAgQIAAAQIEegnsmOSr3ZZf+9rXst122/XqTKP5Fbjuuuuy/fa/OKBk6uE7JblmfkfiaQR6C9hw701XRcNTkryiE0k57eK0KiITBAECBAgQ+C8B860JfhPMtyY4eYZOgAABAuMmYP1n3DJiPAQWSEDBxQLBeywBAgQIECBAgAABAgQIECBAgAABAgQIDBb4ZJKnTfXymte8JieddNLgTnUweoHXvva1ectb3tJ90KeSPH30T/YEAnMmYMN9zignsqN3JDmyM/Jy2sWpExmJQRMgQIAAgXULmG9N6NthvjWhiTNsAgQIEBhHAes/45gVYyKwAAIKLhYA3SMJECBAgAABAgQIECBAgAABAgQIECBAYE4EXpzk3VM9bb755vnBD36QjTfeeE4618loBO644448+MEPzi233NJ9wEuSnDOaJ+qVwEgEbLiPhHViOn17kld2RltOu3jXxIzeQAkQIECAwMwEzLdm5jRWd5lvjVU6DIYAAQIEJl/A+s/k51AEBOZEQMHFnDDqhAABAgQIECBAgAABAgQIECBAgAABAgQWSOCH9/xV8S2mnv32t789r3xl93dgF2hUHrtOgXe84x151ate1f33m5M8CBmBCROw4T5hCZvj4Z6cpPsfsnLaxTvn+Bm6I0CAAAEC4yBgvjUOWZjFGMy3ZoHlVgIECBAgsGEB6z8bNnIHgSYEFFw0kWZBEiBAgAABAgQIECBAgAABAgQIECBAoFqB45Msm4rukY98ZL7xjW9UG2wNgT3qUY/KN7/5zW4oy5O8oYbYxNCUgA33ptK9RrB/nuSozk9Lpd8pbZOIngABAgQqFTDfmrDEmm9NWMIMlwABAgTGXcD6z7hnyPgIzJOAgot5gvYYAgQIECBAgAABAgQIECBAgAABAgQIEBiJwK8m+V6SX6x3v+td78oRRxwxkofpdJjAqaeempe//OXdTsqm5UOS/MuwnrUmMO8CNtznnXysHvi2JH/UGVE57eIdYzVCgyFAgAABAnMjYL41N47z0ov51rwwewgBAgQItCVg/aetfIuWwDoFFFx4OQgQIECAAAECBAgQIECAAAECBAgQIEBg0gVOTlJ+2XX1tfXWW+eGG27Ife5jCXycEnv33Xdnm222yY033tgd1tun/ZX4cRqysRBYn4AN97bfj7cmObpDUE67KP89cxEgQIAAgRoFzLcmIKvmWxOQJEMkQIAAgUkUsP4ziVkzZgIjELDbNAJUXRIgQIAAAQIECBAgQIAAAQIECBAgQIDAvApslaT8Fv8v1ryXL1+e4447bl4H4WHrF1ixYkWWLVvWvalsWG6d5CZ2BCZQwIb7BCZtDof8liSv7vRXTrsov4zqIkCAAAECNQqYb01AVs23JiBJhkiAAAECkyhg/WcSs2bMBEYgoOBiBKi6JECAAAECBAgQIECAAAECBAgQIECAAIF5FzgxyeunnrrRRhvln/7pn1afqOBaeIFy4si2226bO++8szuYN3dztvCjNAICsxKw4T4rrupuPinJazpRldMu/ry6KAVEgAABAgT+n4D51hi/DeZbY5wcQyNAgACBSRew/jPpGTR+AnMkoOBijiB1Q4AAAQIECBAgQIAAAQIECBAgQIAAAQILKrBpkm8m2WJqFAcccEAuvPDCBR2Uh/+XwAtf+MK8973v7XLcnOSR9/yF+NsYEZhQARvuE5q4ORr2nyV5baevctrF2+aob90QIECAAIFxFDDfGses/HxM5ltjnBxDI0CAAIFJF7D+M+kZNH4CcySg4GKOIHVDgAABAgQIECBAgAABAgQIECBAgAABAgsucPg9BRendkfxwQ9+MM973vMWfGAtD+BDH/pQnv/8508nOCLJaS27iH3iBWy4T3wKBwVQTuj5404P5bSLtw7qUWMCBAgQIDD+AuZbY5gj860xTIohESBAgEBNAtZ/asqmWAgMEFBwMQBPUwIECBAgQIAAAQIECBAgQIAAAQIECBAYO4FPJnna1Ki23nrrfPWrX83ixYvHbqAtDGjlypXZaaedcuONN3bD/VSSp7cQvxirFrDhXnV6Nxjcm5K8rnNXOe3iLRts5QYCBAgQIDD5AuZbY5RD860xSoahECBAgECtAtZ/as2suAjMUkDBxSzB3E6AAAECBAgQIECAAAECBAgQIECAAAECYy2wS5LPdUf4ohe9KO95z3vGetC1Du7ggw/OeeedNz28XZNcVWvM4mpGwIZ7M6lea6AnJnl951/KaRcntU0iegIECBBoRMB8a4wSbb41RskwFAIECBCoVcD6T62ZFReBWQoouJglmNsJECBAgAABAgQIECBAgAABAgQIECBAYOwFjk+yrDvKM888M4ceeujYD7ymAZ511lk57LDDpoe0PMkbaopTLM0K2HBvNvWrAz8hyTEdgnLaxZ+1TSJ6AgQIEGhIwHxrDJJtvjUGSTAEAgQIEGhBwPpPC1kWI4EZCCi4mAGSWwgQIECAAAECBAgQIECAAAECBAgQIEBg4gT+d5Ind0f9+c9/Pk984hMnLpBJHPAXvvCFPOlJT5o+9M8kecokxmPMBNYiYMO97ddiRZJjOwTltIs3t00iegIECBBoTMB8awETbr61gPgeTYAAAQKtCVj/aS3j4iWwDgEFF14NAgQIECBAgAABAgQIECBAgAABAgQIEKhR4HFJ/jHJL9bBd9hhh3z2s5/N4sWLa4x3bGJauXJldtttt1x77bXdMZXNyccn+fLYDNRACAwTsOE+zG/SW5fTeo7rBFFOu3jTpAdl/AQIECBAYBYC5luzwJrLW8235lJTXwQIECBAYIMC1n82SOQGAm0IKLhoI8+iJECAAAECBAgQIECAAAECBAgQIECAQIsChyY5sxv4XnvtlUsuuaRFi3mLee+9986ll146/XmHJTlr3gbhQQRGL2DDffTG4/yE45Ms6wywnHZx4jgP2NgIECBAgMAIBMy3RoC6oS7NtzYk5N8JECBAgMCcClj/mVNOnRGYXAEFF5ObOyMnQIAAAQIECBAgQIAAAQIECBAgQIAAgQ0LvDPJy7u3LVmyJKeffvqGW7pj1gJLly7NGWecMb3du5K8YtadaUBgvAVsuI93fkY9uj9N8obOQ8ppFyeM+qH6J0CAAAECYyhgvjWPSTHfmkdsjyJAgAABAv8lYP3Hm0CAwGoBBRdeBAIECBAgQIAAAQIECBAgQIAAAQIECBCoXeCyJM/sBnnMMcfkhBP8buxcJv7YY4/NiSeu8QfeL0/yO3P5HH0RGBMBG+5jkogFGsaf3PNLF2/sPLucdrFigcbisQQIECBAYKEFzLfmIQPmW/OA7BEECBAgQGBNAes/3goCBFYLKLjwIhAgQIAAAQIECBAgQIAAAQIECBAgQIBA7QK/kuRTSbbvBrp8+fIcd1z5o+SuoQIrVqzIsmXl943vdX0tydPuOWHkX4f2rz2BMRSw4T6GSZnHIZVii1J0MXWV0y6Wz+PzPYoAAQIECIyTgPnWiLNhvjViYN0TIECAAIF1C1j/8XYQILBaQMGFF4EAAQIECBAgQIAAAQIECBAgQIAAAQIEWhDYMcmVSR7UDVbRxfDUr+OXf36Y5BlJrhn+BD0QGEsBG+5jmZZ5G1QpsPjTztNKAcbx8/Z0DyJAgAABAuMnYL41opyYb40IVrcECBAgQGBmAtZ/ZubkLgLVCyi4qD7FAiRAgAABAgQIECBAgAABAgQIECBAgACBnws8NcnlSR7QFTnmmGNywgknQOohcOyxx+bEE0+c3vKnSZ55T8HFp3t0qQmBSRGw4T4pmRrNOMuRPt0Ci3LaRbcAYzRP1SsBAgQIEBhvAfOtOc6P+dYcg+qOAAECBAjMXsD6z+zNtCBQpYCCiyrTKigCBAgQIECAAAECBAgQIECAAAECBAgQWIfAHkk+mmTj7r8vWbIkp59+OrRZCCxdujRnnHHG9BZ3JHlOko/Poiu3EphEARvuk5i1uRvzcUmWd7orxRal6MJFgAABAgRaFzDfmqM3wHxrjiB1Q4AAAQIEhglY/xnmpzWBagQUXFSTSoEQIECAAAECBAgQIECAAAECBAgQIECAwAwFyi8BXTL9pIu99torF1xwQRYvXjzDbtq8beXKlTnwwANz6aWXTgcoJ1vsrdiizfeiwahtuDeY9E7IxyZZ0fleTrt4Y9skoidAgAABAr8QMN8a8DKYbw3A05QAAQIECMy9gPWfuTfVI4GJFFBwMZFpM2gCBAgQIECAAAECBAgQIECAAAECBAgQGCjw1CQXJ3lQt58ddtgh55xzTp74xCcO7L7O5l/4whfy4he/ONdee+30AH+YZN8kn64zclERWEPAhnvbL8Ux95yUdEKHoJx28Ya2SURPgAABAgTuJWC+1eOFMN/qgaYJAQIECBAYrYD1n9H66p3AxAgouJiYVBkoAQIECBAgQIAAAQIECBAgQIAAAQIECMyxwI5JPpBk++n9nnnmmTn00EPn+HGT3d1ZZ52Vww47bG1BfC3JfvcUXFwz2REaPYFZCdhwnxVXdTe/PsmJnajKaRfLqotSQAQIECBAYJiA+dYs/My3ZoHlVgIECBAgMH8C1n/mz9qTCIy1gIKLsU6PwREgQIAAAQIECBAgQIAAAQIECBAgQIDAiAV+JcmFSZ45/TkvetGLcsopp2Tx4sUjHsJ4d79y5coceeSROe+889Y20MuTvDDJv453FEZHYM4FbLjPOelEdfi6JG/qjLicdnHcREVgsAQIECBAYH4EzLc24Gy+NT8voqcQIECAAIGeAtZ/esJpRqA2AQUXtWVUPAQIECBAgAABAgQIECBAgAABAgQIECDQR+Cd9xQNvHx6w6233jpvfetb87znPa9PnxPf5kMf+lBe/epX58Ybb1xbLO9K8oqJD1IABPoJ2HDv51ZLqz9O8uZOMOW0i2NrCU4cBAgQIEBgBALmW2tBNd8awZumSwIECBAgMLcC1n/m1lNvBCZWQMHFxKbOwAkQIECAAAECBAgQIECAAAECBAgQIEBgjgUOTXJGkjXWzg844ICsWLEi22yzzRw/cjy7u+GGG3Lcccflve9979oGWDYalyQ5azxHb1QE5kXAhvu8MI/tQ16T5KTO6ErxxevHdrQGRoAAAQIExkPAfOvneTDfGo8X0igIECBAgMAMBKz/zADJLQRaEFBw0UKWxUiAAAECBAgQIECAAAECBAgQIECAAAECMxV4XJJycsOTpzfYaKON8sY3vjHHHnts7nOfOpfX77777pxwwgn50z/909x5551rM/vMz08C+fJMQd1HoFIBG+6VJnaGYb06yVs69/5ZktfNsK3bCBAgQIBAywLmW+ZbLb//YidAgACByROw/jN5OTNiAiMRqHNHaCRUOiVAgAABAgQIECBAgAABAgQIECBAgACBhgSOT7JsbfFuvfXWee1rX5sjjjiiKo5TTz01J510Um688cZ1xbU8yRuqClowBPoL2HDvb1dDy6OTvLUTSDnt4o9rCEwMBAgQIEBgngTMt9aENt+ap5fPYwgQIECAwCwErP/MAsutBGoWUHBRc3bFRoAAAQIECBAgQIAAAQIECBAgQIAAAQJDBHZJ8uYkT1tbJ4985CNz5JFH5vDDD8/GG2885DkL1vaOO+7IaaedllNOOSXf/OY31zWOT/38L7dftWAD9WAC4ydgw338cjKfI/qjJG/rPLCcdvHa+RyAZxEgQIAAgQoEzLf+K4nmWxW8zEIgQIAAgWoFrP9Um1qBEZidgIKL2Xm5mwABAgQIECBAgAABAgQIECBAgAABAgTaEzj8npD/JMkWawt98803z0tf+tIccsgh2W677SZC57rrrsu5556bs88+O7fccsu6xnzzz+M+bSKCMkgC8ytgw31+vcftaUcl+fPOoMppF68Zt0EaDwECBAgQmBAB860JSZRhEiBAgACBBgWs/zSYdCETWJuAggvvBQECBAgQIECAAAECBAgQIECAAAECBAgQ2LDApkmOTfLHSda5tr7HHntk//33z7777pvFixdvuNd5vGPlypW5+OKLc9FFF+XjH//4+p5cNhLLyR4nJrltHofoUQQmScCG+yRla+7H+qokJ3e6LaddvHruH6NHAgQIECDQjID5VjOpFigBAgQIEJgoAes/E5UugyUwOgEFF6Oz1TMBAgQIECBAgAABAgQIECBAgAABAgQI1CewVZKjk7xyfYUXJey99torz3nOc7Lnnntmm222WRCJG264IVdccUU++tGP5tJLL93QGMoG4juSlF8cvmlDN/t3Ao0L2HBv+wUo/w94e4egnHZR/t/gIkCAAAECBIYJmG8N89OaAAECBAgQmFsB6z9z66k3AhMroOBiYlNn4AQIECBAgAABAgQIECBAgAABAgQIECCwgAK/muTwJEuSbLGhceywww556lOfmt122y1PeMIT8pjHPGZDTXr9+9e//vV88YtfzGc/+9l8+tOfzrXXXjuTfm5OckaS0+6J519m0sA9BAjEhnvbL8GRPy9Qm1Iop138UdskoidAolVzMAAAIABJREFUgAABAnMqYL41p5w6I0CAAAECBHoKWP/pCacZgdoEFFzUllHxECBAgAABAgQIECBAgAABAgQIECBAgMB8C7w4yUFJnjbTB2+66abZcccdVxdePOpRj8rDH/7wPOQhD8mDHvSgPPCBD8yiRYvygAc8IBtttNHqLu+888789Kc/zapVq/LjH/84P/zhD/O9730v3/72t/ONb3wjpdDimmuuyW233TbTIZT7PpXk/CTnzKaRewkQWC1gw73tF+EVSU7pEJTTLo5qm0T0BAgQIEBgZALmWyOj1TEBAgQIECCwAQHrP14RAgRWCyi48CIQIECAAAECBAgQIECAAAECBAgQIECAAIG5EdgxyfOT/EGS7eemyznv5WtJ/vKe8X0wyTVz3rsOCbQjYMO9nVyvLdKXJ3ln5x/ekeRVbZOIngABAgQIjFzAfGvkxB5AgAABAgQITBOw/uOVIEBgtYCCCy8CAQIECBAgQIAAAQIECBAgQIAAAQIECBCYe4HHJXl2kj1nc/LF3A9jdY/lJIsrkvxtki+P6Bm6JdCagA331jJ+73iPSPKuzo/KaRevbJtE9AQIECBAYF4FzLfmldvDCBAgQIBAswLWf5pNvcAJ3FtAwYU3ggABAgQIECBAgAABAgQIECBAgAABAgQIjFZg0yRPvafoYbckT0jy+CRbjOiRNyf5xyRfvKfY47NJPp3kthE9S7cEWhaw4d5y9pPD7/nv+KkdgnLaxZFtk4ieAAECBAgsmID51oLRezABAgQIEKhewPpP9SkWIIGZCSi4mJmTuwgQIECAAAECBAgQIECAAAECBAgQIECAwFwKbJVkuyTbJnlEkocl+dWfF2JsnqT80tAvJ9no5w+9M8l//Lx44pYkpbDiX5J8J8m3kvxTkuuS3DSXg9QXAQLrFLDh3vbLsTTJaR2CctrFK9omET0BAgQIEBgrAfOtsUqHwRAgQIAAgYkVsP4zsakzcAJzK6DgYm499UaAAAECBAgQIECAAAECBAgQIECAAAECBAgQIFC/gA33+nO8vgiXJDm9c0M57eLlbZOIngABAgQIECBAgAABAgQIVCdg/ae6lAqIQD8BBRf93LQiQIAAAQIECBAgQIAAAQIECBAgQIAAAQIECBBoV8CGe7u5L5Efds+pRGd0CMppF0e0TSJ6AgQIECBAgAABAgQIECBQnYD1n+pSKiAC/QQUXPRz04oAAQIECBAgQIAAAQIECBAgQIAAAQIECBAgQKBdARvu7ea+RH5okjM7BOW0i8PbJhE9AQIECBAgQIAAAQIECBCoTsD6T3UpFRCBfgIKLvq5aUWAAAECBAgQIECAAAECBAgQIECAAAECBAgQINCugA33dnNfIn9ZkrM6BOW0i6Vtk4ieAAECBAgQIECAAAECBAhUJ2D9p7qUCohAPwEFF/3ctCJAgAABAgQIECBAgAABAgQIECBAgAABAgQIEGhXwIZ7u7kvkb80yV90CMppF0vaJhE9AQIECBAgQIAAAQIECBCoTsD6T3UpFRCBfgIKLvq5aUWAAAECBAgQIECAAAECBAgQIECAAAECBAgQINCugA33dnNfIn9JkrM7BOW0i8PaJhE9AQIECBAgQIAAAQIECBCoTsD6T3UpFRCBfgIKLvq5aUWAAAECBAgQIECAAAECBAgQIECAAAECBAgQINCugA33dnNfIn9xknd3CMppF4e2TSJ6AgQIECBAgAABAgQIECBQnYD1n+pSKiAC/QQUXPRz04oAAQIECBAgQIAAAQIECBAgQIAAAQIECBAgQKBdARvu7ea+RH5IknM6BOW0i5e1TSJ6AgQIECBAgAABAgQIECBQnYD1n+pSKiAC/QQUXPRz04oAAQIECBAgQIAAAQIECBAgQIAAAQIECBAgQKBdARvu7ea+RH5wknM7BOW0i5e2TSJ6AgQIECBAgAABAgQIECBQnYD1n+pSKiAC/QQUXPRz04oAAQIECBAgQIAAAQIECBAgQIAAAQIECBAgQKBdARvu7ea+RP6iJO/pEJTTLl7SNonoCRAgQIAAAQIECBAgQIBAdQLWf6pLqYAI9BNQcNHPTSsCBAgQIECAAAECBAgQIECAAAECBAgQIECAAIF2BWy4t5v7EvlBSc7rEJTTLl7cNonoCRAgQIAAAQIECBAgQIBAdQLWf6pLqYAI9BNQcNHPTSsCBAgQIECAAAECBAgQIECAAAECBAgQIECAAIF2BWy4t5v7EvmBSc7vEJTTLg5pm0T0BAgQIECAAAECBAgQIECgOgHrP9WlVEAE+gkouOjnphUBAgQIECBAgAABAgQIECBAgAABAgQIECBAgEC7Ajbc2819ifyFSS7oEJTTLg5um0T0BAgQIECAAAECBAgQIECgOgHrP9WlVEAE+gkouOjnphUBAgQIECBAgAABAgQIECBAgAABAgQIECBAgEC7Ajbc2819ifyAJBd2CMppFy9qm0T0BAgQIECAAAECBAgQIECgOgHrP9WlVEAE+gkouOjnphUBAgQIECBAgAABAgQIECBAgAABAgQIECBAgEC7Ajbc2819ifwFSd7bISinXRzUNonoCRAgQIAAAQIECBAgQIBAdQLWf6pLqYAI9BNQcNHPTSsCBAgQIECAAAECBAgQIECAAAECBAgQIECAAIF2BWy4t5v7EvkfJnlfh6CcdnFg2ySiJ0CAAAECBAgQIECAAAEC1QlY/6kupQIi0E9AwUU/N60IECBAgAABAgQIECBAgAABAgQIECBAgAABAgTaFbDh3m7uS+T7J3l/h6CcdvHCtklET4AAAQIECBAgQIAAAQIEqhOw/lNdSgVEoJ+Agot+bloRIECAAAECBAgQIECAAAECBAgQIECAAAECBAi0K2DDvd3cl8j3S3JRh6CcdnFA2ySiJ0CAAAECBAgQIECAAAEC1QlY/6kupQIi0E9AwUU/N60IECBAgAABAgQIECBAgAABAgQIECBAgAABAgTaFbDh3m7uS+TPT/KBDkE57eIFbZOIngABAgQIECBAgAABAgQIVCdg/ae6lAqIQD8BBRf93LQiQIAAAQIECBAgQIAAAQIECBAgQIAAAQIECBBoV8CGe7u5L5E/L8kHOwTltIs/bJtE9AQIECBAgAABAgQIECBAoDoB6z/VpVRABPoJKLjo56YVAQIECBAgQIAAAQIECBAgQIAAAQIECBAgQIBAuwI23NvNfYl83yQf6hCU0y72b5tE9AQIECBAgAABAgQIECBAoDoB6z/VpVRABPoJKLjo56YVAQIECBAgQIAAAQIECBAgQIAAAQIECBAgQIBAuwI23NvNfYn8D5Jc3CEop13s1zaJ6AkQIECAAAECBAgQIECAQHUC1n+qS6mACPQTUHDRz00rAgQIECBAgAABAgQIECBAgAABAgQIECBAgACBdgVsuLeb+xL57yf5yw5BOe3i+W2TiJ4AAQIECBAgQIAAAQIECFQnYP2nupQKiEA/AQUX/dy0IkCAAAECBAgQIECAAAECBAgQIECAAAECBAgQaFfAhnu7uS+R75PkrzoE5bSL57VNInoCBAgQIECAAAECBAgQIFCdgPWf6lIqIAL9BBRc9HPTigABAgQIECBAgAABAgQIECBAgAABAgQIECBAoF0BG+7t5r5E/twkf90hKMUXf9A2iegJECBAgAABAgQIECBAgEB1AtZ/qkupgAj0E1Bw0c9NKwIECBAgQIAAAQIECBAgQIAAAQIECBAgQIAAgXYFbLi3m/sS+d5J/qZDUIovfr9tEtETIECAAAECBAgQIECAAIHqBKz/VJdSARHoJ6Dgop+bVgQIECBAgAABAgQIECBAgAABAgQIECBAgAABAu0K2HBvN/cl8r2SXNIhKMUX+7RNInoCBAgQIECAAAECBAgQIFCdgPWf6lIqIAL9BBRc9HPTigABAgQIECBAgAABAgQIECBAgAABAgQIECBAoF0BG+7t5r5E/ntJLu0QlOKL57ZNInoCBAgQIECAAAECBAgQIFCdgPWf6lIqIAL9BBRc9HPTigABAgQIECBAgAABAgQIECBAgAABAgQIECBAoF0BG+7t5r5E/rtJPtwhKMUXe7dNInoCBAgQIECAAAECBAgQIFCdgPWf6lIqIAL9BBRc9HPTigABAgQIECBAgAABAgQIECBAgAABAgQIECBAoF0BG+7t5r5E/pwkH+kQlOKLvdomET0BAgQIECBAgAABAgQIEKhOwPpPdSkVEIF+Agou+rlpRYAAAQIECBAgQIAAAQIECBAgQIAAAQIECBAg0K6ADfd2c18if3aSj3YISvHF77VNInoCBAgQIECAAAECBAgQIFCdgPWf6lIqIAL9BBRc9HPTigABAgQIECBAgAABAgQIECBAgAABAgQIECBAoF0BG+7t5r5E/qwkf9shKMUXv9s2iegJECBAgAABAgQIECBAgEB1AtZ/qkupgAj0E1Bw0c9NKwIECBAgQIAAAQIECBAgQIAAAQIECBAgQIAAgXYFbLi3m/sS+e8k+ViHoBRfPKdtEtETIECAAAECBAgQIECAAIHqBKz/VJdSARHoJ6Dgop+bVgQIECBAgAABAgQIECBAgAABAgQIECBAgAABAu0K2HBvN/cl8mcmuaxDUIovnt02iegJECBAgAABAgQIECBAgEB1AtZ/qkupgAj0E1Bw0c9NKwIECBAgQIAAAQIECBAgQIAAAQIECBAgQIAAgXYFbLi3m/sS+Z5JLu8QlOKLZ7VNInoCBAgQIECAAAECBAgQIFCdgPWf6lIqIAL9BBRc9HPTigABAgQIECBAgAABAgQIECBAgAABAgQIECBAoF0BG+7t5r5EvkeSKzoEpfjid9omET0BAgQIECBAgAABAgQIEKhOwPpPdSkVEIF+Agou+rlpRYAAAQIECBAgQIAAAQIECBAgQIAAAQIECBAg0K6ADfd2c18i3z3JxzsEpfjimW2TiJ4AAQIECBAgQIAAAQIECFQnYP2nupQKiEA/AQUX/dy0IkCAAAECBAgQIECAAAECBAgQIECAAAECBAgQaFfAhnu7uS+RPyPJJzoEpfhiz7ZJRE+AAAECBAgQIECAAAECBKoTsP5TXUoFRKCfgIKLfm5aESBAgAABAgQIECBAgAABAgQIECBAgAABAgQItCtgw73d3JfIfzvJlR2CUnyxR9skoidAgAABAgQIECBAgAABAtUJWP+pLqUCItBPQMFFPzetCBAgQIAAAQIECBAgQIAAAQIECBAgQIAAAQIE2hWw4d5u7kvkv5Xk7zoEpfhi97ZJRE+AAAECBAgQIECAAAECBKoTsP5TXUoFRKCfgIKLfm5aESBAgAABAgQIECBAgAABAgQIECBAgAABAgQItCtgw73d3JfIn57kf3UISvHFM9omET0BAgQIECBAgAABAgQIEKhOwPpPdSkVEIF+Agou+rlpRYAAAQIECBAgQIAAAQIECBAgQIAAAQIECBAg0K6ADfd2c18if9o9RRef7BCU4ovfbptE9AQIECBAgAABAgQIECBAoDoB6z/VpVRABPoJKLjo56YVAQIECBAgQIAAAQIECBAgQIAAAQIECBAgQIBAuwI23NvNfYn8N5N8qkNQii9+q20S0RMgQIAAAQIECBAgQIAAgeoErP9Ul1IBEegnoOCin5tWBAgQIECAAAECBAgQIECAAAECBAgQIECAAAEC7QrYcG839yXyp95zosXfdwhK8cXT2yYRPQECBAgQIECAAAECBAgQqE7A+k91KRUQgX4CCi76uWlFgAABAgQIECBAgAABAgQIECBAgAABAgQIECDQroAN93ZzXyJ/SpJPdwhK8cXT2iYRPQECBAgQIECAAAECBAgQqE7A+k91KRUQgX4CCi76uWlFgAABAgQIECBAgAABAgQIECBAgAABAgQIECDQroAN93ZzXyJ/cpL/3SEoxRe/2TaJ6AkQIECAAAECBAgQIECAQHUC1n+qS6mACPQTUHDRz00rAgQIECBAgAABAgQIECBAgAABAgQIECBAgACBdgVsuLeb+xL5bkk+0yEoxRdPbZtE9AQIECBAgAABAgQIECBAoDoB6z/VpVRABPoJKLjo56YVAQIECBAgQIAAAQIECBAgQIAAAQIECBAgQIBAuwI23NvNfYl81ySf7RCU4ountE0iegIECBAgQIAAAQIECBAgUJ2A9Z/qUiogAv0EFFz0c9OKAAECBAgQIECAAAECBAgQIECAAAECBAgQIECgXQEb7u3mvkS+S5LPdQhK8cWT2yYRPQECBAgQIECAAAECBAgQqE7A+k91KRUQgX4CCi76uWlFgAABAgQIECBAgAABAgQIECBAgAABAgQIECDQroAN93ZzXyJ/UpKrOgSl+GK3tklET4AAAQIECBAgQIAAAQIEqhOw/lNdSgVEoJ+Agot+bloRIECAAAECBAgQIECAAAECBAgQIECAAAECBAi0K2DDvd3cl8ifmOTzHYJSfLFr2ySiJ0CAAAECBAgQIECAAAEC1QlY/6kupQIi0E9AwUU/N60IECBAgAABAgQIECBAgAABAgQIECBAgAABAgTaFbDh3m7uS+RPSPKFDkEpvtilbRLREyBAgAABAgQIECBAgACB6gSs/1SXUgER6Ceg4KKfm1YECBAgQIAAAQIECBAgQIAAAQIECBAgQIAAAQLtCthwbzf3JfL/meSLHYJSfPGktklET4AAAQIECBAgQIAAAQIEqhOw/lNdSgVEoJ+Agot+bloRIECAAAECBAgQIECAAAECBAgQIECAAAECBAi0K2DDvd3cl8h/I8n/6RCU4osntk0iegIECBAgQIAAAQIECBAgUJ2A9Z/qUiogAv0EFFz0c9OKAAECBAgQIECAAAECBAgQIECAAAECBAgQIECgXQEb7u3mvkT++CT/0CEoxRdPaJtE9AQIECBAgAABAgQIECBAoDoB6z/VpVRABPoJKLjo56YVAQIECBAgQIAAAQIECBAgQIAAAQIECBAgQIBAuwI23NvNfYn815P8Y4egFF/8z7ZJRE+AAAECBAgQIECAAAECBKoTsP5TXUoFRKCfgIKLfm5aESBAgAABAgQIECBAgAABAgQIECBAgAABAgQItCtgw73d3JfIH5fkSx2CUnzxG22TiJ4AAQIECBAgQIAAAQIECFQnYP2nupQKiEA/AQUX/dy0IkCAAAECBAgQIECAAAECBAgQIECAAAECBAgQaFfAhnu7uS+R75zkyx2CUnzx+LZJRE+AAAECBAgQIECAAAECBKoTsP5TXUoFRKCfgIKLfm5aESBAgAABAgQIECBAgAABAgQIECBAgAABAgQItCtgw73d3JfIH5vkKx2CUnzx622TiJ4AAQIECBAgQIAAAQIECFQnYP2nupQKiEA/AQUX/dy0IkCAAAECBAgQIECAAAECBAgQIECAAAECBAgQaFfAhnu7uS+R75Tk6g5BKb54XNskoidAgAABAgQIECBAgAABAtUJWP+pLqUCItBPQMFFPzetCBAgQIAAAQIECBAgQIAAAQIECBAgQIAAAQIE2hWw4d5u7kvkOyb5aoegFF/s3DaJ6AkQIECAAAECBAgQIECAQHUC1n+qS6mACPQTUHDRz00rAgQIECBAgAABAgQIECBAgAABAgQIECBAgACBdgVsuLeb+xL5Dkmu6RCUz+XUCxcBAgQIECBAgAABAgQIECBQj4D1n3pyKRICgwQUXAzi05gAAQIECBAgQIAAAQIECBAgQIAAAQIECBAgQKBBARvuDSa9E/L2Sa7tfC+fy6kXLgIECBAgQIAAAQIECBAgQKAeAes/9eRSJAQGCSi4GMSnMQECBAgQIECAAAECBAgQIECAAAECBAgQIECAQIMCNtwbTHon5O2SfK3zvXwup164CBAgQIAAAQIECBAgQIAAgXoErP/Uk0uREBgkoOBiEJ/GBAgQIECAAAECBAgQIECAAAECBAgQIECAAAECDQrYcG8w6Z2QH5Pkus738rmceuEiQIAAAQIECBAgQIAAAQIE6hGw/lNPLkVCYJCAgotBfBoTIECAAAECBAgQIECAAAECBAgQIECAAAECBAg0KGDDvcGkd0J+dJKvd76Xz+XUCxcBAgQIECBAgAABAgQIECBQj4D1n3pyKRICgwQUXAzi05gAAQIECBAgQIAAAQIECBAgQIAAAQIECBAgQKBBARvuDSa9E/KvJbm+8718LqdeuAgQIECAAAECBAgQIECAAIF6BKz/1JNLkRAYJKDgYhCfxgQIECBAgAABAgQIECBAgAABAgQIECBAgAABAg0K2HBvMOmdkLdN8n8738vncuqFiwABAgQIECBAgAABAgQIEKhHwPpPPbkUCYFBAgouBvFpTIAAAQIECBAgQIAAAQIECBAgQIAAAQIECBAg0KCADfcGk94J+f9L8k+d7+VzOfXCRYAAAQIECBAgQIAAAQIECNQjYP2nnlyKhMAgAQUXg/g0JkCAAAECBAgQIECAAAECBAgQIECAAAECBAgQaFDAhnuDSe+E/Kgk/9z5Xj6XUy9cBAgQIECAAAECBAgQIECAQD0C1n/qyaVICAwSUHAxiE9jAgQIECBAgAABAgQIECBAgAABAgQIECBAgACBBgVsuDeY9E7Ij0zyjc738rmceuEiQIAAAQIECBAgQIAAAQIE6hGw/lNPLkVCYJCAgotBfBoTIECAAAECBAgQIECAAAECBAgQIECAAAECBAg0KGDDvcGkd0J+RJJvdr6Xz+XUCxcBAgQIECBAgAABAgQIECBQj4D1n3pyKRICgwQUXAzi05gAAQIECBAgQIAAAQIECBAgQIAAAQIECBAgQKBBARvuDSa9E/I2Sb7V+V4+l1MvXAQIECBAgAABAgQIECBAgEA9AtZ/6smlSAgMElBwMYhPYwIECBAgQIAAAQIECBAgQIAAAQIECBAgQIAAgQYFbLg3mPROyA9PckPne/lcTr1wESBAgAABAgQIECBAgAABAvUIWP+pJ5ciITBIQMHFID6NCRAgQIAAAQIECBAgQIAAAQIECBAgQIAAAQIEGhSw4d5g0jshb53k253v5XM59cJFgAABAgQIECBAgAABAgQI1CNg/aeeXIqEwCABBReD+DQmQIAAAQIECBAgQIAAAQIECBAgQIAAAQIECBBoUMCGe4NJ74T8sCQ3dr6Xz+XUCxcBAgQIECBAgAABAgQIECBQj4D1n3pyKRICgwQUXAzi05gAAQIECBAgQIAAAQIECBAgQIAAAQIECBAgQKBBARvuDSa9E/JWSb7T+V4+l1MvXAQIECBAgAABAgQIECBAgEA9AtZ/6smlSAgMElBwMYhPYwIECBAgQIAAAQIECBAgQIAAAQIECBAgQIAAgQYFbLg3mPROyA9NclPne/lcTr1wESBAgAABAgQIECBAgAABAvUIWP+pJ5ciITBIQMHFID6NCRAgQIAAAQIECBAgQIAAAQIECBAgQIAAAQIEGhSw4d5g0jshPyTJdzvfy+dy6oWLAAECBAgQIECAAAECBAgQqEfA+k89uRQJgUECCi4G8WlMgAABAgQIECBAgAABAgQIECBAgAABAgQIECDQoIAN9waT3gl5yyTf63wvn8upFy4CBAgQIECAAAECBAgQIECgHgHrP/XkUiQEBgkouBjEpzEBAgQIECBAgAABAgQIECBAgAABAgQIECBAgECDAjbcG0x6J+RfTfL9zvfyuZx64SJAgAABAgQIECBAgAABAgTqEbD+U08uRUJgkICCi0F8GhMgQIAAAQIECBAgQIAAAQIECBAgQIAAAQIECDQoYMO9waR3Qn5wkn/pfC+fy6kXLgIECBAgQIAAAQIECBAgQKAeAes/9eRSJAQGCSi4GMSnMQECBAgQIECAAAECBAgQIECAAAECBAgQIECAQIMCNtwbTHon5Acl+UHne/lcTr1wESBAgAABAgQIECBAgAABAvUIWP+pJ5ciITBIQMHFID6NCRAgQIAAAQIECBAgQIAAAQIECBAgQIAAAQIEGhSw4d5g0jshb5Hkh53v5XM59cJFgAABAgQIECBAgAABAgQI1CNg/aeeXIqEwCABBReD+DQmQIAAAQIECBAgQIAAAQIECBAgQIAAAQIECBBoUMCGe4NJ74T8K0lu7nwvn8upFy4CBAgQIECAAAECBAgQIECgHgHrP/XkUiQEBgkouBjEpzEBAgQIECBAgAABAgQIECBAgAABAgQIECBAgECDAjbcG0x6J+T/keRfO9/L53LqhYsAAQIECBAgQIAAAQIECBCoR8D6Tz25FAmBQQIKLgbxaUyAAAECBAgQIECAAAECBAgQIECAAAECBAgQINCggA33BpPeCfmBSX7U+V4+l1MvXAQIECBAgAABAgQIECBAgEA9AtZ/6smlSAgMElBwMYhPYwIECBAgQIAAAQIECBAgQIAAAQIECBAgQIAAgQYFbLg3mPROyJsn+XHne/lcTr1wESBAgAABAgQIECBAgAABAvUIWP+pJ5ciITBIQMHFID6NCRAgQIAAAQIECBAgQIAAAQIECBAgQIAAAQIEGhSw4d5g0jsh//ckt3S+l8/l1AsXAQIECBAgQIAAAQIECBAgUI+A9Z96cikSAoMEFFwM4tOYAAECBAgQIECAAAECBAgQIECAAAECBAgQIECgQQEb7g0mvRPyZkn+rfO9fC6nXrgIECBAgAABAgQIECBAgACBegSs/9STS5EQGCSg4GIQn8YECBAgQIAAAQIECBAgQIAAAQIECBAgQIAAAQINCthwbzDpnZAXJ7m18718LqdeuAgQIECAAAECBAgQIECAAIF6BKz/1JNLkRAYJKDgYhCfxgQIECBAgAABAgQIECBAgAABAgQIECBAgAABAg0K2HBvMOmdkBclWdn5Xj6XUy9cBAgQIECAAAECBAgQIECAQD0C1n/qyaVICAwSUHAxiE9jAgQIECBAgAABAgTc3STWAAAgAElEQVQIECBAgAABAgQIECBAgACBBgVsuDeY9E7ImyZZ1flePpdTL1wECBAgQIAAAQIECBAgQIBAPQLWf+rJpUgIDBJQcDGIT2MCBAgQIECAAAECBAgQIECAAAECBAgQIECAAIEGBWy4N5j0TsibJLmt8718LqdeuAgQIECAAAECBAgQIECAAIF6BKz/1JNLkRAYJKDgYhCfxgQIECBAgAABAgQIECBAgAABAgQIECBAgAABAg0K2HBvMOmdkP9bkp90vpfP5dQLFwECBAgQIECAAAECBAgQIFCPgPWfenIpEgKDBBRcDOLTmAABAgQIECBAgAABAgQIECBAgAABAgQIECBAoEEBG+4NJr0T8gOS/Hvne/lcTr1wESBAgAABAgQIECBAgAABAvUIWP+pJ5ciITBIQMHFID6NCRAgQIAAAQIECBAgQIAAAQIECBAgQIAAAQIEGhSw4d5g0jsh/3KSn3a+l8/l1AsXAQIECBAgQIAAAQIECBAgUI+A9Z96cikSAoMEFFwM4tOYAAECBAgQIECAAAECBAgQIECAAAECBAgQIECgQQEb7g0mvRPy/ZP8R+d7+VxOvXARIECAAAECBAgQIECAAAEC9QhY/6knlyIhMEhAwcUgPo0JECBAgAABAgQIECBAgAABAgQIECBAgAABAgQaFLDh3mDSOyHfL8nPOt/L53LqhYsAAQIECBAgQIAAAQIECBCoR8D6Tz25FAmBQQIKLgbxaUyAAAECBAgQIECAAAECBAgQIECAAAECBAgQINCggA33BpPeCXnjJLd3vt+RpBRhuAgQIECAAAECBAgQIECAAIF6BKz/1JNLkRAYJKDgYhCfxgQIECBAgAABAgQIECBAgAABAgQIECBAgAABAg0K2HBvMOmdkDdKUoospq47k5QiDBcBAgQIECBAgAABAgQIECBQj4D1n3pyKRICgwQUXAzi05gAAQIECBAgQIAAAQIECBAgQIAAAQIECBAgQKBBARvuDSa9E/IvJSlFFlPXfyYpRRguAgQIECBAgAABAgQIECBAoB4B6z/15FIkBAYJKLgYxKcxAQIECBAgQIAAAQIECBAgQIAAAQIECBAgQIBAgwI23BtMeifk+yYpRRZT111JShGGiwABAgQIECBAgAABAgQIEKhHwPpPPbkUCYFBAgouBvFpTIAAAQIECBAgQIAAAQIECBAgQIAAAQIECBAg0KCADfcGk94JueyxliKLqau8D6UIw0WAAAECBAgQIECAAAECBAjUI2D9p55cioTAIAEFF4P4NCZAgAABAgQIECBAgAABAgQIECBAgAABAgQIEGhQwIZ7g0mfFnIpuOjutdp39U4QIECAAAECBAgQIECAAIG6BKz/1JVP0RDoLWDhrzedhgQIECBAgAABAgQIECBAgAABAgQIECBAgAABAo0K2HBvNPGdsP9z2qkW9l29EwQIECBAgAABAgQIECBAoC4B6z915VM0BHoLWPjrTachAQIECBAgQIAAAQIECBAgQIAAAQIECBAgQIBAowI23BtNfCfsO5P8Uuf7fZNMfy8oESBAgAABAgQIECBAgAABApMrYP1ncnNn5ATmVEDBxZxy6owAAQIECBAgQIAAAQIECBAgQIAAAQIECBAgQKABARvuDSR5AyHekWSjzj2l+OIuLAQIECBAgAABAgQIECBAgEA1AtZ/qkmlQAgME1BwMcxPawIECBAgQIAAAQIECBAgQIAAAQIECBAgQIAAgfYEbLi3l/PpEd+eZOPOD0vxxX9iIUCAAAECBAgQIECAAAECBKoRsP5TTSoFQmCYgIKLYX5aEyBAgAABAgQIECBAgAABAgQIECBAgAABAgQItCdgw729nE+P+GdJ7tf5YSm+uBMLAQIECBAgQIAAAQIECBAgUI2A9Z9qUikQAsMEFFwM89OaAAECBAgQIECAAAECBAgQIECAAAECBAgQIECgPQEb7u3lfHrE/5Hk/p0fluKLO7AQIECAAAECBAgQIECAAAEC1QhY/6kmlQIhMExAwcUwP60JECBAgAABAgQIECBAgAABAgQIECBAgAABAgTaE7Dh3l7Op0f80yS/3PlhKb64HQsBAgQIECBAgAABAgQIECBQjYD1n2pSKRACwwQUXAzz05oAAQIECBAgQIAAAQIECBAgQIAAAQIECBAgQKA9ARvu7eV8esT/nuQBnR+W4oufYSFAgAABAgQIECBAgAABAgSqEbD+U00qBUJgmICCi2F+WhMgQIAAAQIECBAgQIAAAQIECBAgQIAAAQIECLQnYMO9vZxPj/gnSf5b54el+OI/sBAgQIAAAQIECBAgQIAAAQLVCFj/qSaVAiEwTEDBxTA/rQkQIECAAAECBAgQIECAAAECBAgQIECAAAECBNoTsOHeXs6nR3xbkk06PyzFFz/FQoAAAQIECBAgQIAAAQIECFQjYP2nmlQKhMAwAQUXw/y0JkCAAAECBAgQIECAAAECBAgQIECAAAECBAgQaE/Ahnt7OZ8e8aokm3Z+WIov/h0LAQIECBAgQIAAAQIECBAgUI2A9Z9qUikQAsMEFFwM89OaAAECBAgQIECAAAECBAgQIECAAAECBAgQIECgPQEb7u3lfHrEK5Ms6vywFF/8BAsBAgQIECBAgAABAgQIECBQjYD1n2pSKRACwwQUXAzz05oAAQIECBAgQIAAAQIECBAgQIAAAQIECBAgQKA9ARvu7eV8esS3Jlnc+WEpvrgNCwECBAgQIECAAAECBAgQIFCNgPWfalIpEALDBBRcDPPTmgABAgQIECBAgAABAgQIECBAgAABAgQIECBAoD0BG+7t5Xx6xP+WZLPOD0vxxSosBAgQIECAAAECBAgQIECAQDUC1n+qSaVACAwTUHAxzE9rAgQIECBAgAABAgQIECBAgAABAgQIECBAgACB9gRsuLeX8+kR35Lkv3d+WIovVmIhQIAAAQIECBAgQIAAAQIEqhGw/lNNKgVCYJiAgothfloTIECAAAECBAgQIECAAAECBAgQIECAAAECBAi0J2DDvb2cT4/4x0k27/ywFF/cioUAAQIECBAgQIAAAQIECBCoRsD6TzWpFAiBYQIKLob5aU2AAAECBAgQIECAAAECBAgQIECAAAECBAgQINCegA339nI+PeIfJXlg54el+OLfsBAgQIAAAQIECBAgQIAAAQLVCFj/qSaVAiEwTEDBxTA/rQkQIECAAAECBAgQIECAAAECBAgQIECAAAECBNoTsOHeXs6nR/yvSf5H54el+OIWLAQIECBAgAABAgQIECBAgEA1AtZ/qkmlQAgME1BwMcxPawIECBAgQIAAAQIECBAgQIAAAQIECBAgQIAAgfYEbLi3l/PpEd+c5Fc6PyzFFz/GQoAAAQIECBAgQIAAAQIECFQjYP2nmlQKhMAwAQUXw/y0JkCAAAECBAgQIECAAAECBAgQIECAAAECBAgQaE/Ahnt7OZ8e8Q+TbNH5YSm++BEWAgQIECBAgAABAgQIECBAoBoB6z/VpFIgBIYJKLgY5qc1AQIECBAgQIAAAQIECBAgQIAAAQIECBAgQIBAewI23NvL+fSIf5DkQZ0fluKLf8VCgAABAgQIECBAgAABAgQIVCNg/aeaVAqEwDABBRfD/LQmQIAAAQIECBAgQIAAAQIECBAgQIAAAQIECBBoT8CGe3s5nx7xvyR5cOeHpfjiZiwECBAgQIAAAQIECBAgQIBANQLWf6pJpUAIDBNQcDHMT2sCBAgQIECAAAECBAgQIECAAAECBAgQIECAAIH2BGy4t5fz6RF/P8mvdn5Yii9+iIUAAQIECBAgQIAAAQIECBCoRsD6TzWpFAiBYQL/P3v3Am9FVf///61hpQj+1TQvJFj6U0RSM6/kX8prmZClgYqoiNy8a/lFLhJy0S95RRAwNRUvmPQ16KcVakkpikaKiEhagpGklgZoflXMH2t7Ng377HP2zF4zs9da85rHw0enc2bWrPX8zGGts9b+zCLhws6PqxFAAAEEEEAAAQQQQAABBBBAAAEEEEAAAQQQQAABBIonwIJ78WJe2eJXJW0f+aZJvngNFgQQQAABBBBAAAEEEEAAAQQQCEaA+Z9gQklDELATIOHCzo+rEUAAAQQQQAABBBBAAAEEEEAAAQQQQAABBBBAAAEEiifAgnvxYl7Z4r9K2iHyTZN88TdYEEAAAQQQQAABBBBAAAEEEEAgGAHmf4IJJQ1BwE6AhAs7P65GAAEEEEAAAQQQQAABBBBAAAEEEEAAAQQQQAABBBAongAL7sWLeWWLV0jaMfJNk3yxEhYEEEAAAQQQQAABBBBAAAEEEAhGgPmfYEJJQxCwEyDhws6PqxFAAAEEEEAAAQQQQAABBBBAAAEEEEAAAQQQQAABBIonwIJ78WJe2eK/SOoQ+aZJvngVFgQQQAABBBBAAAEEEEAAAQQQCEaA+Z9gQklDELATIOHCzo+rEUAAAQQQQAABBBBAAAEEEEAAAQQQQAABBBBAAAEEiifAgnvxYl7Z4lckfS7yTZN88VdYEEAAAQQQQAABBBBAAAEEEEAgGAHmf4IJJQ1BwE6AhAs7P65GAAEEEEAAAQQQQAABBBBAAAEEEEAAAQQQQAABBBAongAL7sWLeWWLl0vaKfJNk3yxAhYEEEAAAQQQQAABBBBAAAEEEAhGgPmfYEJJQxCwEyDhws6PqxFAAAEEEEAAAQQQQAABBBBAAAEEEEAAAQQQQAABBIonwIJ78WJe2eJlkjpGvmmSL/4CCwIIIIAAAggggAACCCCAAAIIBCPA/E8woaQhCNgJkHBh58fVCCCAAAIIIIAAAggggAACCCCAAAIIIIAAAggggAACxRNgwb14Ma9s8cuSOkW+aZIvXoEFAQQQQAABBBBAAAEEEEAAAQSCEWD+J5hQ0hAE7ARIuLDz42oEEEAAAQQQQAABBBBAAAEEEEAAAQQQQAABBBBAAIHiCbDgXryYV7b4z5J2jnzTJF8shwUBBBBAAAEEEEAAAQQQQAABBIIRYP4nmFDSEATsBEi4sPPjagQQQAABBBBAAAEEEEAAAQQQQAABBBBAAAEEEEAAgeIJsOBevJhXtvhPkj4f+ab52ux6wYEAAggggAACCCCAAAIIIIAAAmEIMP8TRhxpBQLWAiRcWBNSAAIIIIAAAggggAACCCCAAAIIIIAAAggggAACCCCAQMEEWHAvWMCrNPclSV+IfN98bXa94EAAAQQQQAABBBBAAAEEEEAAgTAEmP8JI460AgFrARIurAkpAAEEEEAAAQQQQAABBBBAAAEEEEAAAQQQQAABBBBAoGACLLgXLOBVmvuipF0i3zdfm10vOBBAAAEEEEAAAQQQQAABBBBAIAwB5n/CiCOtQMBagIQLa0IKQAABBBBAAAEEEEAAAQQQQAABBBBAAAEEEEAAAQQQKJgAC+4FC3iV5v5R0q6R75uvza4XHAgggAACCCCAAAIIIIAAAgggEIYA8z9hxJFWIGAtQMKFNSEFIIAAAggggAACCCCAAAIIIIAAAggggAACCCCAAAIIFEyABfeCBbxKc5dK+j+R75uvza4XHAgggAACCCCAAAIIIIAAAgggEIYA8z9hxJFWIGAtQMKFNSEFIIAAAggggAACCCCAAAIIIIAAAggggAACCCCAAAIIFEyABfeCBbxKc1+QtFvk++Zrs+sFBwIIIIAAAggggAACCCCAAAIIhCHA/E8YcaQVCFgLkHBhTUgBCCCAAAIIIIAAAggggAACCCCAAAIIIIAAAggggAACBRNgwb1gAa/S3CWSdo9833xtdr3gQAABBBBAAAEEEEAAAQQQQACBMASY/wkjjrQCAWsBEi6sCSkAAQQQQAABBBBAAAEEEEAAAQQQQAABBBBAAAEEEECgYAIsuBcs4FWa+7ykzpHvm6/NrhccCCCAAAIIIIAAAggggAACCCAQhgDzP2HEkVYgYC1AwoU1IQUggAACCCCAAAIIIIAAAggggAACCCCAAAIIIIAAAggUTIAF94IFvEpzF0vaI/J987XZ9YIDAQQQQAABBBBAAAEEEEAAAQTCEGD+J4w40goErAVIuLAmpAAEEEAAAQQQQAABBBBAAAEEEEAAAQQQQAABBBBAAIGCCbDgXrCAV2nuc5K6RL5vvja7XnAggAACCCCAAAIIIIAAAggggEAYAsz/hBFHWoGAtQAJF9aEFIAAAggggAACCCCAAAIIIIAAAggggAACCCCAAAIIIFAwARbcCxbwKs1dJGnPyPfN12bXCw4EEEAAAQQQQAABBBBAAAEEEAhDgPmfMOJIKxCwFiDhwpqQAhBAAAEEEEAAAQQQQAABBBBAAAEEEEAAAQQQQAABBAomwIJ7wQJepbkLJX0x8v2uksyuFxwIIIAAAggggAACCCCAAAIIIBCGAPM/YcSRViBgLUDChTUhBSCAAAIIIIAAAggggAACCCCAAAIIIIAAAggggAACCBRMgAX3ggW8SnOfkbRX5Psm+cLsesGBAAIIIIAAAggggAACCCCAAAJhCDD/E0YcaQUC1gIkXFgTUgACCCCAAAIIIIAAAggggAACCCCAAAIIIIAAAggggEDBBFhwL1jAqzT3aUl7R75vki+ehQUBBBBAAAEEEEAAAQQQQAABBIIRYP4nmFDSEATsBEi4sPPjagQQQAABBBBAAAEEEEAAAQQQQAABBBBAAAEEEEAAgeIJsOBevJhXtvgPkvaJfNMkXyyEBQEEEEAAAQQQQAABBBBAAAEEghFg/ieYUNIQBOwESLiw8+NqBBBAAAEEEEAAAQQQQAABBBBAAAEEEEAAAQQQQACB4gmw4F68mFe2eIGkL0W+aZIvnoEFAQQQQAABBBBAAAEEEEAAAQSCEWD+J5hQ0hAE7ARIuLDz42oEEEAAAQQQQAABBBBAAAEEEEAAAQQQQAABBBBAAIHiCbDgXryYV7b495L2jXzTJF88DQsCCCCAAAIIIIAAAggggAACCAQjwPxPMKGkIQjYCZBwYefH1QgggAACCCCAAAIIIIAAAggggAACCCCAAAIIIIAAAsUTYMG9eDGvbPFTkr4c+aZJvvgDLAgggAACCCCAAAIIIIAAAgggEIwA8z/BhJKGIGAnQMKFnR9XI4AAAggggAACCCCAAAIIIIAAAggggAACCCCAAAIIFE+ABffixbyyxU9K2i/yTZN8sQAWBBBAAAEEEEAAAQQQQAABBBAIRoD5n2BCSUMQsBMg4cLOj6sRQAABBBBAAAEEEEAAAQQQQAABBBBAAAEEEEAAAQSKJ8CCe/FiXtni+ZL2j3zTJF/8HhYEEEAAAQQQQAABBBBAAAEEEAhGgPmfYEJJQxCwEyDhws6PqxFAAAEEEEAAAQQQQAABBBBAAAEEEEAAAQQQQAABBIonwIJ78WJe2eInJB0Q+aZJvngKFgQQQAABBBBAAAEEEEAAAQQQCEaA+Z9gQklDELATIOHCzo+rEUAAAQQQQAABBBBAAAEEEEAAAQQQQAABBBBAAAEEiifAgnvxYl7Z4sclHRj5pkm+eBIWBBBAAAEEEEAAAQQQQAABBBAIRoD5n2BCSUMQsBMg4cLOj6sRQAABBBBAAAEEEEAAAQQQQAABBBBAAAEEEEAAAQSKJ8CCe/FiXtnieZIOinzTJF/MhwUBBBBAAAEEEEAAAQQQQAABBIIRYP4nmFDSEATsBEi4sPPjagQQQAABBBBAAAEEEEAAAQQQQAABBBBAAAEEEEAAgeIJsOBevJhXtvgxSQdHvmmSL56ABQEEEEAAAQQQQAABBBBAAAEEghFg/ieYUNIQBOwESLiw8+NqBBBAAAEEEEAAAQQQQAABBBBAAAEEEEAAAQQQQACB4gmw4F68mFe2+FFJ3SLfNMkXj8OCAAIIIIAAAggggAACCCCAAALBCDD/E0woaQgCdgIkXNj5cTUCCCCAAAIIIIAAAggggAACCCCAAAIIIIAAAggggEDxBFhwL17MK1v8O0lfiXzTJF/MgwUBBBBAAAEEEEAAAQQQQAABBIIRYP4nmFDSEATsBEi4sPPjagQQQAABBBBAAAEEEEAAAQQQQAABBBBAAAEEEEAAgeIJsOBevJhXtvi3kg6JfNMkXzwGCwIIIIAAAggggAACCCCAAAIIBCPA/E8woaQhCNgJkHBh58fVCCCAAAIIIIAAAggggAACCCCAAAIIIIAAAggggAACxRNgwb14Ma9s8VxJ/3/kmyb54lFYEEAAAQQQQAABBBBAAAEEEEAgGAHmf4IJJQ1BwE6AhAs7P65GAAEEEEAAAQQQQAABBBBAAAEEEEAAAQQQQAABBBAongAL7sWLeWWLH5F0aOSbJvnid7AggAACCCCAAAIIIIAAAggggEAwAsz/BBNKGoKAnQAJF3Z+XI0AAggggAACCCCAAAIIIIAAAggggAACCCCAAAIIIFA8ARbcixfzyhb/RlL3yDdN8sVvYUEAAQQQQAABBBBAAAEEEEAAgWAEmP8JJpQ0BAE7ARIu7Py4GgEEEEAAAQQQQAABBBBAAAEEEEAAAQQQQAABBBBAoHgCLLgXL+aVLf61pK9GvmmSL+bCggACCCCAAAIIIIAAAggggAACwQgw/xNMKGkIAnYCJFzY+XE1AggggAACCCCAAAIIIIAAAggggAACCCCAAAIIIIBA8QRYcC9ezCtb/PC6HS2+FvmmSb54BBYEEEAAAQQQQAABBBBAAAEEEAhGgPmfYEJJQxCwEyDhws6PqxFAAAEEEEAAAQQQQAABBBBAAAEEEEAAAQQQQAABBIonwIJ78WJe2eKHJB0W+aZJvvgNLAgggAACCCCAAAIIIIAAAgggEIwA8z/BhJKGIGAnQMKFnR9XI4AAAggggAACCCCAAAIIIIAAAggggAACCCCAAAIIFE+ABffixbyyxQ9KOjzyTZN88WtYEEAAAQQQQAABBBBAAAEEEEAgGAHmf4IJJQ1BwE6AhAs7P65GAAEEEEAAAQQQQAABBBBAAAEEEEAAAQQQQAABBBAongAL7sWLeWWL50g6IvJNk3zxMCwIIIAAAggggAACCCCAAAIIIBCMAPM/wYSShiBgJ0DChZ1faFe3k7SPpE6SOjb9Z77eRtJmkto2/a/52hz/ivz3jqQ3JC2TtDzy3x8krQkNivYggAACCCCAAAIIIIAAAggggAACCCCAAAIIIIBAoQWKtODO+lH1R/1Xko6M/MgkXzxU6N8KGo8AAggggAACCCCAAAIIIIBAWAJFmv8JK3K0BoGUBUi4SBnUs+I+L8lsb7x/039fzKj+z0p6suk/82afP2d0H4pFAAEEEEAAAQQQQAABBBBAAAEEEEAAAQQQQAABBPIQCHnBnfWjeE/QLyUdFTnVJF88GO9SzkIAAQQQQAABBBBAAAEEEEAAAQ8EQp7/8YCfKiLgjgAJF+7EIq+a/B9JPSV9S9LBed204j7zJP1s3W4asyT9sUF14LYIIIAAAggggAACCCCAAAIIIIAAAggggAACCCCAQL0CoS24s36U/En4haSjI5eZr82uFxwIIIAAAggggAACCCCAAAIIIBCGQGjzP2FEhVYg0AABEi4agN6gW5rkivMkfbdB92/ptj+RdN26LZdNEgYHAggggAACCCCAAAIIIIAAAggggAACCCCAAAIIIOCDQCgL7qwf1f+0PSDp65HLzddm1wsOBBBAAAEEEEAAAQQQQAABBBAIQyCU+Z8wokErEGigAAkXDcTP6dZdJI2X1CPO/bp27arOnTurU6dO6tixY+m/Dh06qG3bttpss83W/2fK+te//rX+v3feeUcrVqzQ8uXLS/8tW7ZMS5Ys0aJFi+Lc1pwzW9IwSYvjXsB5CCCAAAIIIIAAAggggAACCCCAAAIIIIAAAggggECDBHxfcGf9yP7BuV/SNyLFmK/NrhccCCCAAAIIIIAAAggggAACCCAQhoDv8z9hRIFWIOCAAAkXDgQhwyr0kzRlXcLFJ1u6x6GHHqojjjhC+++/f+m/LbbYItXqrFq1Sk8++WTpvwcffFBz585trfz3JQ2WdEuqlaAwBBBAAAEEEEAAAQQQQAABBBBAAAEEEEAAAQQQQCBdAZ8X3Fk/SudZ+L+SjokUZb42u15wIIAAAggggAACCCCAAAIIIIBAGAI+z/+EEQFagYAjAiRcOBKIDKpxtaQLqpXbrVs39erVS9/61rf0uc99LoNbt1zkX/7yF/3sZz/TPffco8cee6ylE6+RdGGuFeNmCCCAAAIIIIAAAggggAACCCCAAAIIIIAAAggggEB8AV8X3Fk/ih/jWmf+XNI3IyeZr82uFxwIIIAAAggggAACCCCAAAIIIBCGgK/zP2Ho0woEHBIg4cKhYKRYlUFNO1tsUORhhx2m8847T8cee2yKt6q/qJ///Oe67rrr9PDDD1crxOx0MbX+0rkSAQQQQAABBBBAAAEEEEAAAQQQQAABBBBAAAEEEMhMwMcFd9aP0n0cZkuKLrqZr82uFxwIIIAAAggggAACCCCAAAIIIBCGgI/zP2HI0woEHBMg4cKxgKRQnb0kPVNZzvXXX6+zzz47heLTL2LSpEk655xzqhW8t6SF6d+REhFAAAEEEEAAAQQQQAABBBBAAAEEEEAAAQQQQAABKwHfFtxZP7IKd9WLZ0nqEfmJ+drsesGBAAIIIIAAAggggAACCCCAAAJhCPg2/xOGOq1AwEEBEi4cDIpllf5b0sXRMs4880ztsMMOlsVme/mrr76qH/3oR5U3mSDpv7K9M6UjgAACCCCAAAIIIIAAAggggAACCCCAAAIIIIAAAokFfFtwZ/0ocYhrXvAzST0jZ5mvza4XHAgggAACCCCAAAIIIIAAAgggEIaAb/M/YajTCgQcFCDhwsGgWFbpCUkHWJbhyuXzJR3oSmWoBwIIIIAAAggggAACCCCAAAIIIIAAAggggAACCCDQJODbgjvrR7PuZJAAACAASURBVOk/uvet23X+W5Fizddm1wsOBBBAAAEEEEAAAQQQQAABBBAIQ8C3+Z8w1GkFAg4KkHDhYFAsq1T5D7xlcQ2/nGe04SGgAggggAACCCCAAAIIIIAAAggggAACCCCAAAIIIFAh4NuCO+tH6T/C/yPpuEix5muz6wUHAggggAACCCCAAAIIIIAAAgiEIeDb/E8Y6rQCAQcF+DC7g0GxrBIT5paAXI4AAggggAACCCCAAAIIIIAAAggggAACCCCAAAII1BDwbcGd9aP0H+mfSvp2pFjztdn1ggMBBBBAAAEEEEAAAQQQQAABBMIQ8G3+Jwx1WoGAgwIkXDgYFMsqbfAP/KhRoyyLq375Rhv959H56KPac/StnW9+Vi5j9OjRlTfkGc0kghSKAAIIIIAAAggggAACCCCAAAIIIIAAAggggAACFgK+LbizfmQR7BYunSnpO5Gfma/NrhccCCCAAAIIIIAAAggggAACCCAQhoBv8z9hqNMKBBwU4MPsDgbFskob/AMfJxnC8n6pXh5NzGgqmGc0VWEKQwABBBBAAAEEEEAAAQQQQAABBBBAAAEEEEAAgRQEfFtwZ/0ohaBXFHGvpOMj3zNfm10vOBBAAAEEEEAAAQQQQAABBBBAIAwB3+Z/wlCnFQg4KMCH2R0MimWVmDC3BORyBBBAAAEEEEAAAQQQQAABBBBAAAEEEEAAAQQQQKCGgG8L7qwfpf9I/0TSCZFizddm1wsOBBBAAAEEEEAAAQQQQAABBBAIQ8C3+Z8w1GkFAg4KkHDhYFAsq8SEuSUglyOAAAIIIIAAAggggAACCCCAAAIIIIAAAggggAACNQR8W3Bn/Sj9R/oeSd+NFGu+NrtecCCAAAIIIIAAAggggAACCCCAQBgCvs3/hKFOKxBwUICECweDYlklJswtAbkcAQQQQAABBBBAAAEEEEAAAQQQQAABBBBAAAEEEKgh4NuCO+tH6T/SMyT1ihRrvja7XnAggAACCCCAAAIIIIAAAggggEAYAr7N/4ShTisQcFCAhAsHg2JZJSbMLQG5HAEEEEAAAQQQQAABBBBAAAEEEEAAAQQQQAABBBCoIeDbgjvrR+k/0ndL6h0p1nxtdr3gQAABBBBAAAEEEEAAAQQQQACBMAR8m/8JQ51WIOCgAAkXDgbFskpMmFsCcjkCCCCAAAIIIIAAAggggAACCCCAAAIIIIAAAgggUEPAtwV31o/Sf6TvknRipFjztdn1ggMBBBBAAAEEEEAAAQQQQAABBMIQ8G3+Jwx1WoGAgwIkXDgYFMsqMWFuCcjlCCCAAAIIIIAAAggggAACCCCAAAIIIIAAAggggEANAd8W3Fk/Sv+RvlPSSZFizddm1wsOBBBAAAEEEEAAAQQQQAABBBAIQ8C3+Z8w1GkFAg4KkHDhYFAsq8SEuSUglyOAAAIIIIAAAggggAACCCCAAAIIIIAAAggggAACNQR8W3Bn/Sj9R/oOSSdHijVfm10vOBBAAAEEEEAAAQQQQAABBBBAIAwB3+Z/wlCnFQg4KEDChYNBsawSE+aWgFyOAAIIIIAAAggggAACCCCAAAIIIIAAAggggAACCNQQ8G3BnfWj9B/p6ZL6RIo1X5tdLzgQQAABBBBAAAEEEEAAAQQQQCAMAd/mf8JQpxUIOChAwoWDQbGsEhPmloBcjgACCCCAAAIIIIAAAggggAACCCCAAAIIIIAAAgjUEPBtwZ31o/Qf6dslnRIp1nxtdr3gQAABBBBAAAEEEEAAAQQQQACBMAR8m/8JQ51WIOCgAAkXDgbFskpMmFsCcjkCCCCAAAIIIIAAAggggAACCCCAAAIIIIAAAgggUEPAtwV31o/Sf6Rvk9Q3Uqz52ux6wYEAAggggAACCCCAAAIIIIAAAmEI+Db/E4Y6rUDAQQESLhwMimWVmDC3BORyBBBAAAEEEEAAAQQQQAABBBBAAAEEEEAAAQQQQKCGgG8L7qwfpf9I3yrp1Eix5muz6wUHAggggAACCCCAAAIIIIAAAgiEIeDb/E8Y6rQCAQcFSLhwMCiWVWLC3BKQyxFAAAEEEEAAAQQQQAABBBBAAAEEEEAAAQQQQACBGgK+LbizfpT+I/1jSadFijVfm10vOBBAAAEEEEAAAQQQQAABBBBAIAwB3+Z/wlCnFQg4KEDChYNBsawSE+aWgFyOAAIIIIAAAggggAACCCCAAAIIIIAAAggggAACCNQQ8G3BnfWj9B/pWySdHinWfG12veBAAAEEEEAAAQQQQAABBBBAAIEwBHyb/wlDnVYg4KAACRcOBsWySkyYWwJyOQIIIIAAAggggAACCCCAAAIIIIAAAggggAACCCBQQ8C3BXfWj9J/pG+W1C9SrPna7HrBgQACCCCAAAIIIIAAAggggAACYQj4Nv8ThjqtQMBBARIuHAyKZZWYMLcE5HIEEEAAAQQQQAABBBBAAAEEEEAAAQQQQAABBBBAoIaAbwvurB+l/0jfJOmMSLHma7PrBQcCCCCAAAIIIIAAAggggAACCIQh4Nv8TxjqtAIBBwVIuHAwKJZVYsLcEpDLEUAAAQQQQAABBBBAAAEEEEAAAQQQQAABBBBAAIEaAr4tuLN+lP4j/SNJ/SPFmq/NrhccCCCAAAIIIIAAAggggAACCCAQhoBv8z9hqNMKBBwUIOHCwaBYVokJc0tALkcAAQQQQAABBBBAAAEEEEAAgUIInN7Uyh8XorU0EgEEEEAAAQTSFvBtwZ31o7SfAOlGSWdGijVfm10vOBBAAAEEEEAAAQQQQAABBBBAIAwB3+Z/wlCnFQg4KEDChYNBsawSE+aWgFyOAAKZCHSQ1FnSrpJ2XveWr89J2k7SNpK2lLS5pE9LatN097WS/lfS25LekvSGpL+t2579L5JelvSipCXr3h62IpPaUigCCCCAAAII2AjQ79vocS0CCOQlYJItbmm6WT9JJF3kJc99EEAgKsC4iecBAb8FfFtwZ/0o/edtmqQBkWLN12bXCw4EEIgvwHgovhVnIoAAAggg4LsA/b7vEaT+CBRTwLf5n2JGiVYjkIMACRc5IOd8CybMcwbndggg0EzAJE8cIulgSftJ+lJTYkUWVCYR4w+SnpI0T9LvmpI0srgXZSKAAAIIIIBAcwH6fZ4KBBDwUSCabFGuP0kXPkaSOiPglwDjJr/iRW0RiCPg24I760dxoprsnKmSBkYuMV+bXS84EECgugDjIZ4MBBBAAAEEiiNAv1+cWNNSBEIWYD0p5OjSNgQSCpBwkRDMg9OZMPcgSFQRgQAF9pb0jXVJD0dKOrTB7Zu7LtljjqQHJD3T4LpwewQQQAABBEIUoN8PMaq0CYHiCFSbHC+3nqSL4jwHtBSBvAQYN+UlzX0QaIwACRc5um+0UbMlTRfWOKes25l5UITBfG12veBAAIH/CDAe4mlAAAEEEECgOAL0+8WJNS1FoAgCrCcVIcq0EYEEAi5MRiaoLqfGECDhIgYSpyCAQCoCe0r6rqTvSNojlRLTL+R5ST9dV7+fSHou/eIpEQEEEEAAgcII0O8XJtQ0FIGgBVqbHC83nKSLoB8BGodALgKMm3Jh5iYIOCFAwkWOYXA04eIGSYMjDOZrs+sFBwJFF2A8VPQngPYjgAACCBRJgH6/SNGmrQgUR4D1pOLEmpYiEFuAhIvYVN6cSMKFN6Giogh4K2A+gNQ3yU4Wm2++ufbcc0/tvvvu+sIXvqCOHTtqhx120LbbbqutttpK7dq106abbqo2bdqUUNauXat3331Xa9as0ZtvvqnXX39dr776qpYvX64//elPeuGFF/Tcc8/p7bffToJodr64XdItSS7iXAQQQAABBAouQL9f8AeA5iMQkECcyfFyc0m6CCjwNAWBHAUYN+WIza0QcESAhIscA+FowsVkSUMiDOZrs+sFBwJFFWA8VNTI024EEEAAgSIK0O8XMeq0GYFiCLCeVIw400oEEguQcJGYzPkLSLhwPkRUEAEvBbZrWjgyW6JvU6sFXbp00SGHHKKDDz5Y++23XynRIovDJF489dRTmjdvnn73u99p8eLFcW7zRtNbxszbx/4W5wLOQQABBBBAoGAC9PsFCzjNRaAAAlUnx2+55eNc7H79zNpgs4OkiwI8GDQRgRQEGDelgEgRCHgsQMJFjsFzNOFikqSzIgzmazPvzIFAkQQYDxUp2rQVAQQQQKDoAvT7RX8CaD8C4QuwnhR+jGkhAnULkHBRN52zF5Jw4WxoqBgCXgp0kHSRpPMktdpn9OjRQ8ccc4yOPPJIderUqSGNXbZsmebMmaP7779fs2fPrlUH8+/ldZKukrSi1sn8HAEEEEAAgQII0O8XIMg0EYECCrQ4OX766eZH0o9//GOSLgr4YNBkBCwFGDdZAnI5AoEIkHCRYyAdTbi4XtLZEQbztdn1ggOBIggwHipClGkjAggggAACHwvQ7/MkIIBAEQRYTypClGkjAhYCJFxY4Dl6KQkXjgaGaiHgmcDmkoZJGtpaosURRxyh3r176/jjj1f79u2dauLq1as1c+ZMzZgxQw8++GBrdTP/bv63pHGS3naqEVQGAQQQQACBfATo9/Nx5i4IIJC/QM3J8XKVSLrIPzjcEQFPBRg3eRo4qo1ARgIkXGQEW61YRxMuJko6J1LfcyWZJAwOBEIWYDwUcnRpGwIIIIAAAhsK0O/zRCCAQFEEWE8qSqRpJwIWAiRcWOA5eikJF44Ghmoh4JHAkHV1/cG6N3FtU63OW265pfr37y/zNtjOnTt70awlS5aU3lp700036a233mqpzm80tZst372IKpVEAAEEEEhJgH4/JUiKQQAB5wRiT46Xa07ShXMxpEIIuCbAuMm1iFAfBBovQMJFjjFwNOHC7KBskizKh9kp2iRhcCAQqgDjoVAjS7sQQAABBBBoLkC/z1OBAAJFEWA9qSiRpp0IWAqQcGEJ6ODlJFw4GBSqhIAnAgdKukLSodXq+/nPf17nnnuuhgwZok022cSTJm1YzQ8++EA33HCDJk6cqD//+c8ttWFu084eT3jZSCqNAAIIIIBAPAH6/Y+d6PfjPS+chYBvAoknx8sNJOnCt1BTXwRyEWDcxLgplweNm3gpQMJFjmFzNOHiWkkmyaJ8nC/JJGFwIBCaAOMhxkOhPdO0BwEEEECgZQH6ffp9fj8QKJIA60lFijZtRcBSgIQLS0AHLyfhwsGgUCUEPBC4TNLIavXcaaeddPHFF+uss87yoBnxqzh58mRNmDBBr7zySksXjZF0afwSORMBBBBAAAFvBOj3m4eKft+bx5eKIlBToO7J8XLJJF3UNOYEBIokwLiJcVORnnfamlyAhIvkZnVf4WjCxTWSTJJF+bhAkknC4EAgJAHGQ4yHQnqeaQsCCCCAQOsC9Pv0+/yOIFAkAdaTihRt2opACgIkXKSA6FgRJFw4FhCqg4DjAntLmiSpW2U927Rpo1GjRmn48OGqspjleLPiVe+jjz7SuHHjNHr0aK1du7baRY9JOlvSM/FK5CwEEEAAAQScFqDfp993+gGlcgikIGA9OV6uA0kXKUSDIhDwW4BxE+Mmv59gap+XAAkXeUlL1eaoXVjjvFqSSbIoHxdKMkkYHAiEIMB4iPFQCM8xbUAAAQQQiCdAv0+/H+9J4SwEwhFgPSmcWNISBHITcGEyMrfGFuRGJFwUJNA0E4EUBAZImmrWqirLOvnkkzV27Fh16tQphdu4X8SyZcs0YsQI3XnnndUqa/5dHSTpRvdbQg0RQAABBBBoUYB+v4mGfp/fEgSCFUhtcrwsRNJFsM8KDUOglgDjJsZNtZ4Rfo5AWYCEixyfBUd3uLhKkkmyKB8XSTJJGBwI+C7AeIjxkO/PMPVHAAEEEIgvQL9Pvx//aeFMBMIQYD0pjDjSCgRyFyDhInfyzG9IwkXmxNwAgSAErm/auWGDxuy000668sordcIJJwTRyKSNuPfee/W9731Pr7zySrVLzU4g5yQtk/MRQAABBBBwQIB+v0oQ6PcdeDKpAgLpCaQ+OV6uGkkX6QWJkhDwRIBxE+MmTx5VqpmCwB6Sejd9OP6fdZaXVsLF/yfJfFD/bknP11mXOJexfhRHKdk5VzbFrnzV9ySZJAwOBHwWYDzEeMjn55e6I4AAAggkE6Dfp99P9sRwNgL+C7Ce5H8MaQECDRMg4aJh9JndmAnzzGgpGIEgBD4j6Q5JR1W25tRTT9XEiRPVvn37IBpabyNWr16tc889V7fddlu1In4lqc+6ZJW/11s+1yGAAAIIIJCjAP1+DWz6/RyfRm6FQHYCmU2Ol6tM0kV2waNkBBwSYNzEuMmhx5Gq5Chg5voOkHRtU+LF6oT3tk24MIkWF0g6f9187eOSjk54/6Sns37UXGxvSc8khYyc/0NJJsmifHxfkknCqPfYV9KCei/mOgQsBRgPMR6yfIS4HAEEEEDAIwH6ffp9jx5XqopAagKsJ6VGSUEIFFOAhIvw4s6EeXgxpUUIpCWwp6R7JJm3t21wTJs2TQMGmJ0iOcoCN954owYOHFgNxLxlrpek59BCAAEEEEDAYQH6/QTBod9PgMWpCLglkPnkeLm5JF24FXhqg0DKAoybEoAybkqAxak+CBzYlOhg6mp2ubimKfkibuJFvQkX5o03JtHC/LdFE9RB6xIunsgYjfWj5sBjJBn7EXX6T5BkkizKx8WSTBJG0sO8IOkHTbucTEx6MecjkIIA46EEiIyHEmBxKgIIIICAiwL0+wmiQr+fAItTEXBbgPUkt+ND7RDwQoCECy/ClKiSTJgn4uJkBAojcIikmZK2jba4S5cuuuWWW7T//vsXBiJJQ5988kn169dPixcvrrzs9XUJF8dL+l2S8jgXAQQQQACBnATo9+uApt+vA41LEGisQG6T4+VmknTR2IBzdwQyEmDcVAcs46Y60LjEZQGzy8WRkQq+1bTbhfnQe63Ei6QJFybR4lxJF61L7DC7W5QPU4esd7cw92L9qPmTaBJeVqzblWJzSQ9JGpkw8eK/JZkki/LxX5JMEkbc4whJo5uSPsyuyjtKej/uxZyHQEoCjIfqgGQ8VAcalyCAAAIIuCBAv19HFOj360DjEgTcEmA9ya14UBsEvBUg4cLb0LVYcSbMw4spLULAVsAs2syStGm0oB49emj69Olq396s83G0JLB69Wqdcsopmj17duUp70rqKelB9BBAAAEEEHBIgH7fIhj0+xZ4XIpAvgK5T46Xm0fSRb6B5m4IZCzAuMkCmHGTBR6XuiZgdjeYV6VSq5o+OG8SL95uodJxEy7Mh/kvbPqvvKNFtMg8drcw92P9qHogR637ttldonzMWWdlvhdnx5ErJJkki/IxdN08vEnCqHUc1pRo0S1yotnx5NpaF/JzBFIWYDxkAcp4yAKPSxFAAAEEGiFAv2+hTr9vgcelCDRWgPWkxvpzdwSCEiDhIqhwlhrDhHl4MaVFCNgImD+a75e0SbSQQYMGacqUKTblFu7awYMHa+rUqZXt/kDSMSRdFO5xoMEIIICAqwL0+ylFhn4/JUiKQSAbgYZNjpebQ9JFNoGlVARyFmDclBI446aUICmm0QJmZwPzAfhqxz8kXSXp+iqJF7USLkyiRXlHi61aKN98uP+onABYP6oObeJkdrmoTIb5ZdOOF79vJT6XSzJJFuXjEkkmCaOl46tNiRbmzcLRw+xusdO65A3zkh8OBPISYDyUkjTjoZQgKQYBBBBAIEsB+v2UdOn3U4KkGATyEWA9KR9n7oJAYQRIuAgv1EyYhxdTWoRAvQJm0cZsR7/BzhbDhg3TuHHj6i2z0NcNHz5c48ePrzQwi2BmUfR3hcah8QgggAACjRag3085AvT7KYNSHALpCDR8crzcDJIu0gkopSDQIAHGTSnDM25KGZTiGiFwsKTHatzYJF5MkDRJ0r+azm0p4aKcaGF2tdi6Rrl57W5hqsH6UcvBGCFpTAs//oWkSyVVS7wwk8UmyaJ8DJNkkjAqj680fd/8b7Xje02JPY14/rlnMQUYD6Ucd8ZDKYNSHAIIIIBAmgL0+2lqSqLfTxmU4hDIRoD1pGxcKRWBQguQcBFe+JkwDy+mtAiBegT2lPSwpG2jF48ZM0YjRpi1I456BcaOHauRI0dWXv5601vwnqu3XK5DAAEEEEDAQoB+3wKvtUvp9zOCpVgE6hNwZnK8XH2SLuoLJFch0GABxk0ZBYBxU0awFJungJlL/VqMG74h6YeSJkt6p+L8tpLOWbcThvnw/GdilJXn7hamOqwftRwUkySzrEaCjNlJ2iRe/CFSjHmzkUmyKB/DJUXf2GMSLEbXeLbMM9UpksgT49HhFASsBBgPWfG1fDHjoYxgKRYBBBBAwEaAft9Gr5Vr6fczgqVYBNIRYD0pHUdKQQCBCgESLsJ7JJgwDy+mtAiBpAJmMW+upD2iF5JskZQx8aT585IOlWS2f+dAAAEEEEAgLwH6/YylW5g0p9/P2J3iEagQcG5yvFw/ki54VhHwSoBxU8bhYtyUMTDFZy3QTdKjCW5iPiS/TcX5Zl4wTqJF+bI8d7cw92T9qPUAm50qmm1vXOWSn6+zHCXpaUljzQtuI+eYtx2ZJIwDm352WIxn6r+adk+JcSqnIGAtwHjImrD1AhgPZQxM8QgggAACSQTo95No1XEu/X4daFyCQPYCrCdlb8wdECisAAkX4YWeCfPwYkqLEEgq8EtJR0UvGjZsmMaNM+s8HGkJtLBN5K8kHZ3WPSgHAQQQQACBGAL0+zGQbE+h37cV5HoErAScnRwvt4qkC6v4cjECeQowbspBm3FTDsjcIkuBh5p2sc3yHuWyGzGPyPpR65GNs8tFtIRZkl6TNCDyzRsl7SzpiJgP0T8l7SDp3ZjncxoCtgKMh2wFY1zPeCgGEqcggAACCOQhQL+fgzL9fg7I3AKB+AKsJ8W34kwEEKhDgISLOtAcv4QJc8cDRPUQyFjg+nU7LJwdvcegQYM0ZcqUjG9bzOIHDx6sqVOnVjZ+kqRziilCqxFAAAEEchag388RnH4/R2xuhcB/BJyfHC9XlaQLHlsEnBdg3JRjiBg35YjNrdIWMLsSPJ52oS2Ul/fuFqYarB/VDu73JP2w9mmpnWF21bgitdIoCIHWBRgP5fiEMB7KEZtbIYAAAghUE6Dfz/G5oN/PEZtbIdCyAOtJPB0IIJC5AAkXmRPnfgMmzHMn54YIOCNg3qQ1LVqbHj16aNYs86ItjqwEevbsqdmzZ1cWP3Ddm8nM28w4EEAAAQQQyEqAfj8r2VbKpd9vADq3LLKAN5Pj5SCRdFHkx5W2Oy7AuKkBAWLc1AB0bpmWwK8lfTWtwlooZ07lDsUZ369cPOtHtaE3lbRM0ra1T7U+401JHSW9bV0SBSBQW4DxUG2j1M9gPJQ6KQUigAACCMQToN+P55TqWfT7qXJSGAJJBVhPSirG+QggUJcACRd1sTl9ERPmToeHyiGQmcDekv4gaf2/6126dNG8efPUvn37zG5KwdLq1at18MEHa/HixVEO82/xlyQ9gxECCCCAAAIZCNDvZ4Aap0j6/ThKnINAKgLeTY6XW03SRSrxpxAE0hRg3JSmZoKyGDclwOJU1wS6S/pNxpVqxO4WpkmsH8UL7AWSro53qtVZIySNsyqBixGIJ8B4KJ5T6mcxHkqdlAIRQAABBGoL0O/XNsrkDPr9TFgpFIE4AqwnxVHiHAQQSEWAhItUGJ0qhAlzp8JBZRDITeBRSd2id5s/f77233//3CpQ5Bs9+eSTOuCAAyoJHpP0lSK70HYEEEAAgcwE6Pczo61dMP1+bSPOQMBSwNvJ8XK7SbqwfAK4HIF0BRg3peuZqDTGTYm4ONktgd9KOiSjKv1K0tEZlV2rWNaPagl9/PNPS1ohaet4p9d11j8lfY7dLeqy46LkAoyHkpuldgXjodQoKQgBBBBAIJ4A/X48p0zOot/PhJVCEWhNgPUkng8EEMhVgISLXLlzuRkT5rkwcxMEnBK4TNLIaI2mTZumAQPMTpEceQnceOONGjhwYOXtxki6NK86cB8EEEAAgUII0O87EGb6fQeCQBVCFfB+crwcGJIuQn1EaZdnAoybHAgY4yYHgkAV6hH4qqRf13NhjGsatbuFqRrrRzEC1HTKeZKujX964jPNnLGZO+ZAIGsBxkNZC8con/FQDCROQQABBBBIQ4B+Pw1FyzLo9y0BuRyB+AKsJ8W34kwEEEhJgISLlCAdKoYJc4eCQVUQyEHgQEmPR+9z6qmn6tZbb83h1tyiUuC0007TbbfdVvntRi6iEiQEEEAAgbAE6Pcdiif9vkPBoCqhCAQzOV4OCEkXoTyatMNTAcZNDgWOcZNDwaAqSQTMnKv5tyTN4yFJR6RZYMKyWD9KBvaqpO2TXRLrbLO7xU6S1sQ6m5MQqF+A8VD9dqlfyXgodVIKRAABBBDYUIB+36Engn7foWBQlVAFWE8KNbK0CwHHBUi4cDxAdVSPCfM60LgEAY8FHpF0aLn+O+20kxYtWqT27dt73CR/q7569Wp17dpVr7zySrQRcyV197dV1BwBBBBAwCEB+n2HgkG/71AwqEoIAsFNjpeDQtJFCI8nbfBUgHGTQ4Fj3ORQMKhKEoGvSXo4yQUxzm30i1lYP4oRpMgpZ0u6Ptklsc4eve6sH8Q6k5MQsBNgPGTnl+rVjIdS5aQwBBBAAIHmAvT7Dj0V9PsOBYOqhCjAelKIUaVNCHgiQMKFJ4FKUE0mzBNgcSoCngsMkTQ52oaf/OQnOuGEEzxvlt/Vv/fee/Xd7363shFnSbrB75ZRewQQQACBBgvQ7zc4ANVuT7/vYFCoko8CwU6Ol4NB0oWPjyV19lyAcZODAWTc5GBQqFIcgTR3uWj07hamvawfxYn6f875pKTlkrZLdlmrZ78t6XOSzC4XHAhkKcB4KEvdOstmPFQnHJchgAACQB9OFwAAIABJREFUCNQSoN+vJdSAn9PvNwCdWxZBgPWkIkSZNiLgsAAJFw4Hp86qMWFeJxyXIeCZwOaS/rwu4WKbcr1PPvlk3XHHHZ41I8zq9unTR3feeWe0cW9I+rwks6DGgQACCCCAQFIB+v2kYjmeT7+fIza3ClEg+MnxctBIugjx8aVNjgowbnI0MKZajJscDg5Va0ngcEkPpsTT6N0tTDNYP0oezMEpv0hnrKSRyavBFQgkEmA8lIgr35MZD+Xrzd0QQACBAgjQ7zscZPp9h4ND1XwUYD1J6ifpxz4GjzojEIoACRehRPI/7WDCPLyY0iIEqglcLmlo+Qdt2rTRiy++qE6dOqHlgMCyZcu06667au3atdHamJgNc6B6VAEBBBBAwD8B+n2HY0a/73BwqJrrAoWZHC8HgqQL1x9J6heIAOMmhwPJuMnh4FC11gTS2OXiYUkmeaPRB+tHySNgdrl4qWlXiuRXb3gFu1vYCnJ9XAHGQ3GlGnAe46EGoHNLBBBAIGwB+n2H40u/73BwqJpvAqwn/SdiJF349vRS36AESLgIKpylxjBhHl5MaREClQIdJL0iaf2/4WPGjNGIESOQckhg7NixGjlyg5eVmX+fd5K0wqFqUhUEEEAAAfcF6Pfdj5Ho9z0IElV0TaBwk+PlAJB04dqjSH0CE2Dc5EFAGTd5ECSqWClwhKQ5liwu7G7B+lH9QRwgaVr9l6+/cryk4SmUQxEItCbAeMiD54PxkAdBoooIIICAHwL0+x7EiX7fgyBRRdcFWE9qHiGSLlx/aqlfsAIkXIQXWhIuwospLUKgUuAaSeeXv7nTTjvJZMZvtBH/pLv0qHz00UelHUdeecXkxqw/rpV0gUv1pC4IIIAAAs4L0O87HyKJft+DIFFFlwQKOzleDgJJFy49jtQlMAHGTR4ElHGTB0GiitUEbHa5cGV3C9Mu1o/qe74/Ielly10u2N2iPnuuSi7AeCi5We5XMB7KnZwbIoAAAqEK0O97EFn6fQ+CRBVdFmA96cc/Vr9+Jr+i2UHShctPLnULVoBP54YXWibMw4spLUIgKrCdpFeju1tMmjRJZ511FkoOCkyePFlnn312tGbm3+gdJP3NwepSJQQQQAAB9wTo992LSYs1ot/3KFhUtZEChZ8cL+OTdNHIx5B7ByrAuMmjwDJu8ihYVLUscKSkX9XJ4cruFqb6rB/VGURJZ0i6qf7L9d+Shlpcz6UIxBFgPBRHyZFzGA85EgiqgQACCPgrQL/vUezo9z0KFlV1SYD1pKZosJ7k0mNJXYouQMJFeE8AE+bhxZQWIRAVuEzSyPI3Pv/5z+tPf/oTQg4LfOELX9Cf//znaA3HSLrU4SpTNQQQQAABdwTo992JRaya0O/HYuKk4gowOV4ReybJi/vLQMszEWDclAlrdoUybsrOlpIzE6hnl4tfSzossxolL5j1o+Rm5Stsdrl4V9JOkv5e/+25EoFYAoyHYjG5cxLjIXdiQU0QQAABDwXo9z0LGv2+ZwGjuo0WYD2J9aRGP4PcH4GqAiRchPdgMGEeXkxpEQJRgdclbVP+xrXXXqvzzjsPIYcFrrvuOp1//vnRGr4haVuHq0zVEEAAAQTcEaDfdycWsWpCvx+LiZOKKcDkeAtxJ+mimL8QtDoTAcZNmbBmVyjjpuxsKTkzgaMk/TJh6S7tbmGqzvpRwgBWnH6apB/XUcQPJV1cx3VcgkBSAcZDScUafD7joQYHgNsjgAACfgvQ73sWP/p9zwJGdRspwHoS60mNfP64NwKtCpBwEd4DwoR5eDGlRQiUBfpJurn8f7bccku99tpr2mSTTRByWOCDDz7QZz/7Wb311lvRWpot6G9xuNpUDQEEEECg8QL0+42PQeIa0O8nJuOCYggwOV4jziRdFOMXgVZmKsC4KVPebApn3JSNK6VmLvAHSfvEvItru1uYarN+FDN4LZy2saQ/SvpCgmLY3SIBFqdaCTAesuJrzMWMhxrjzl0RQACBAATo9z0MIv2+h0Gjyo0QYD2J9aRGPHfcE4HYAiRcxKby5kQmzL0JFRVFILHAI5IOLV/1/e9/XxMmTEhcCBfkL3DxxRfrhz80LzJbf8yV1D3/mnBHBBBAAAGPBOj3PQpWtKr0+54GjmpnJcDkeExZki5iQnEaAtUFGDd5+mQwbvI0cMWu9tGSfhGTwLXdLUy1WT+KGbxWTuuzLuFieoJirpZ0UYLzORWBegUYD9Ur1+DrGA81OADcHgEEEPBTgH7fz7iJft/TwFHtvARYT4opzXpSTChOQyADARIuMkBtcJFMmDc4ANwegYwE9pS0KFr2888/r86dO2d0O4pNU2DJkiXaY489KovsKum5NO9DWQgggAACwQjQ73scSvp9j4NH1dMWYHI8oSiT5AnBOB2BjwUYN3n8JDBu8jh4xa56nF0ufiPpaw4ysX5kH5Qku1ywu4W9NyXEE2A8FM/JybMYDzkZFiqFAAIIuCxAv+9ydGrUjX7f4+BR9awFWE9KKMx6UkIwTkcgJQESLlKCdKgYJswdCgZVQSBFgcskjSyXd8QRR2jOnDkpFt/Yoj788EONHj1aY8aM2aAiAwcO1DXXXKNNN920sRVM4e5HHnmkHnzwwWhJprGXplA0RSCAAAIIhCcQXL//0UcfacWKFXrggQf0yCOP6Omnn9bSpUtLkWvXrp323ntvde3aVd/4xjd0yCGHqH379l5HlX7f6/BR+XQEmByv05FJ8jrhuKzIAt6PmxYsWKBjjz1WK1eutIrjHXfcoZNPPtmqjEZczLipEerc01Lg65IeqFFGN0nzLO+TxeWsH6Wj2lvS3TGKulbSBTHO4xQEbAW8Gw+ZOaFevXpp4cKFtm1vdv2jjz6qbt3MP8P+HIyH/IkVNUUAAQQcEPCu369l9u6772r+/Pmlz7888cQTpfHBm2++Wbpst9120z777KPu3buX1o86dOigjTby+6OO9Pu1ngh+XkAB1pPqDDrrSXXCcRkCFgJ+j0IsGh7wpUyYBxxcmlZogcWS1m+RcPPNN6tfv37BgCxevFgnnHCCTEZ/9Agp4eKWW27RGWecEW3e85K6BBNEGoIAAgggkKZAMP2+SbQwyRVjx47VfffdF8toq6220ogRIzRgwAC1bds21jWunUS/71pEqE/OAkyOW4IzSW4JyOVFE/B+3DR79mz17NnTOm6+JlwwbrIOPQU0RqC1XS5c3d3CSLF+lN7zskH/00KxO0iyy6ZLr76UFLaAd+MhEi42fCAZD4X9C0rrEEAAgZQFvOv3W2r/2rVrNXPmTI0fP16LFi2KxdS3b9/Sizw7deoU63wXT6LfdzEq1KmBAqwnWeKznmQJyOUIJBQg4SIhmAenM2HuQZCoIgIJBfaW9HT0mlWrVnn/5udye9577z0NHz5cV111VTOWkBIuVq9erS222KKyjftIeibh88DpCCCAAAJhCwTT75u3Et1www2lye81a9Ykjpp5y8+kSZO06667Jr620RfQ7zc6Aty/gQJMjqeEzyR5SpAUE7pAEOMms7PnhRdeaB0rXxMuGDdZh54CGiNwjKT/28KtD5L0RGOqVfOurB/VJIp9wncl3dPK2ddLOjd2aZyIQP0CXo6HSLjYMOCMh+r/BeBKBBBAoGACXvb71WL0zjvvlBItzH9JD7PrxdSpU3XooYd6udsF/X7SiHN+wAKsJ6UUXNaTUoKkGARiCJBwEQPJs1OYMPcsYFQXgRgCwySNK5/Xo0cPzZo1K8Zl7p9i3np99913a9CgQVU/iBlSwoWJhnljpXlzZeQYLin5LIL7oaWGCCCAAAL1CwTR75s3E5lkyqFDh9YvIalbt24yO3uZCXTfDvp93yJGfVMQYHI8BcRoEUySpwxKcSEKeD9uev/990vjJZN0YXv4mnDBfIlt5Lm+gQJPrUu6+HLF/X8t6bAG1qnWrVk/qiWU7OdmB+POVS55X5J55S67WyTz5Oz6BLwcD5Fw0TzYzCPV9wvAVQgggEDBBLzs9ytjlMb6UceOHXXbbbeVki58POj3fYwadU5ZgPWklEFZT0oZlOIQaEGAhIvwHg0mzMOLKS1C4BFJ6/9SnDZtmgYMGOC9ikm2+OUvf6nBgwdr+fLlVdsTWsLFjTfeKNOmyDFXUnfvg0kDEEAAAQTSFAii3zfJoaecckpdO1tUYp555pmlDyG2bds2TefMy6Lfz5yYG7glwOR4RvFgkjwjWIoNRcD7cZPZwbR///6aOXOmdUx8Trhg3GQdfgpojMA3Jf284tbdJM1rTHVi3ZX1o1hMsU/6jqRq/4DfIOms2KVwIgJ2Al6Oh0i4aB50xkN2vwhcjQACCBREwMt+vzI2c+bM0fHHH2+9fnTcccfJfHZmm2228S789PvehYwKpyvAelK6nutLYz0pI1iKRSAiQMJFeI8DE+bhxZQWFVtgc0lrogQvv/yyOnUyL8jy9/j3v/+tGTNm6JxzztGbb77ZYkNCS7hYtmyZdt5558r2tpP0tr/RpOYIIIAAAikKBNHvv/766zJJEhW7OtXN1K5dO02fPr20U5RPB/2+T9GirpYCTI5bAta6nEnyWkL8vKACQYybzAsoTjrpJM2bZ//5bJ8TLhg3FfS3OIxmR3e5+I2krzneLNaP0g9Q5S4X7G6RvjEltizg7Xgoq4SLIUOGaMKECd69tMOEmPEQv+oIIIAAAjUEvO33o+165513dPbZZ+vWW29t1lyzFmT6cvMZkh122EEffvihlixZossvv1x33313VZ6f/vSn+va3v+3dw0O/713IqHB6AqwnpWdZtSTWkzIGpvjCC5BwEd4jwIR5eDGlRcUW+LqkB8oEXbp00XPPPee1yJo1a3TFFVfo+uuvr/nWgtASLkzg9txzTy1evDgaw29I+oXXQaXyCCCAAAJpCQTR75tEi5aSI8yE+fDhw0u7X2y33XbaeOON9dZbb+m+++7TZZddFtyuV/T7af1qUI7DAkyO5xQcJslzguY2PgkEMW5asGCBjj32WK1cudLa3ueEC+ZLrMNPAY0TOErSL5tuf5CkJxpXlVh3Zv0oFlOik74l6b7IFVMkDUlUAicjUL+At+OhLBIuzFyUecv1Zz/72fpFG3wl80gNDgC3RwABBNwW8Lbfj7I+++yzpd0tXnzxxWba5jMkF110kdq0abPBz/75z3/q3HPPLb2Yq/Lw+fMk9Ptu/8JRu0wEWE/KhLV5oawn5QTNbQopQMJFeGFnwjy8mNKiYguMkTSiTDBo0CBNmWLWbPw7zK4Wv/71rzVs2DA99ZR5+Vvtw+c/kFtq3eDBgzV16tToj8dKGllbgzMQQAABBAog4H2///7772vo0KG65pprmoXLJFuYPvDEE0/URhs1/1N07ty5OvXUU6smXRx88MG666671LFjR68eA/p9r8JFZZMLMDme3MzqCibJrfi4ODwB78dNJiQtJaqOHz9el1xySXhRa6VFjJsKFe7QGjtf0r8kfdWDhrF+lH6QzB+3iyR1WTePv1bSFyS9kv5tKBGBqgJBjIeSxHbt2rW66qqrSnNP0eOAAw6Q+Xupc+fOSYpz7lzGQ86FhAohgAACLgkE0e+3NA9y+OGH6/bbb9f2229f1fzhhx/Wcccd1+yFnkcddZTuvPNObb311i7FKlZd6PdjMXFSOAKsJ+UcS9aTcgbndoURIOEivFAzYR5eTGlRsQXMG9LMm9JKh/kj07wR2qfDJFo888wzuvLKK1vc6rGl9oSYcGHevNC3b99ok3+17u13R/sUU+qKAAIIIJCZgPf9vtmtwoxV7r///mZIZjL85ptv1pZbblkV8L333tPFF1+siRMnNvt5165d9ZOf/ES77757ZvhZFEy/n4UqZToiwOR4gwLBJHmD4LmtiwLej5sMqklSvfDCC5v5zpgxQ7169XLRPbM6MW7KjJaCsxc4rOmD9nOzv5X1HVg/siasWsCJku6S9CNJA7K5BaUiUFUgiPFQktjOmTOn9FZss5N6+TAv+Jg5c6aOPPLIJEU5eS7jISfDQqUQQAABVwSC6PdNckSfPn2amQ4ZMqSUVPnpT3+6qvfy5ct10kknad68eRv8fK+99tI999yj3XbbzZU4xa4H/X5sKk70X4D1pAbFkPWkBsFz26AFSLgIL7xMmIcXU1pUbIHXJW1TJliyZIl3HzR87LHH9JWvfKWuKIaYcPHCCy9UvmXpDUnb1gXERQgggAACoQl43+8vXbq09OHAhQsXNovN1VdfrQsuuKDVmLU02W4uevTRR9WtWzevYk6/71W4qGx8ASbH41tlciaT5JmwUqh/At6Pm1raGcx8aNB8mPDAAw/0LyoWNWbcZIHHpQjEF2D9KL5VkjM3lvRHSV9jd4skbJybgoD346EkBi+++GLpJR/z55uNhf5zmF3VR48erTZt2iQpzslzGQ85GRYqhQACCLgiEES/39Ia0GWXXaaRI0e2aP2Pf/xDJ598sn71K/Muy/8cPidc0O+78qtFPTIWYD0pY+BaxbOeVEuInyOQTICEi2RePpzNhLkPUaKOCMQT6CDpL+VTN99882ZbJMYrprFntZZwYT5EMHbsWD399NO69dZbm1U0xIQL00jT7rfffjva3s9JWtHYSHF3BBBAAIEGCwTR7//9738vLXybJFHzIcJFixbpzTfflHn7kFn8rvWm5pYm233d4YJ+v8G/Vdw+CwEmx7NQraNMJsnrQOOSkASCGDetWrVK/fv3L72ROXrsu+++Mjtc7LLLLiHFLFZbmC+JxcRJCNgIsH5ko9f6tR0lLc+ueEpGoJlAEOOhuHE1u6IOHz689Obr6GFezHHHHXeoU6dOcYty/jzGQ86HiAoigAACjRAIpt9/8MEHq+5KVWuHi5deekm9e/fWggULNvA//PDDddddd2mbbda/w7QR8an7nvT7ddNxoR8CrCc5EifWkxwJBNUIQoCEiyDCuEEjmDAPL6a0qLgCR0iaU26+ebPh448/7p1GSwkX5m0DZnLctOuiiy7StGnTmrUt1ISLgw46SE888US0vWav6we9Cy4VRgABBBBIUyCIft8WpKWEi4MPPrg0ad6xo/kMi18H/b5f8aK2rQowOe7YA8IkuWMBoTp5CgQxbjIJqSeddJLmzZu3gd0xxxyj6dOna8stt8zT1Il7MW5yIgxUImwB1o/Cji+tK5ZAEOOhuCGbNWtWaXeLNWvWbHCJSbYwb7sO6WA8FFI0aQsCCCCQmkAw/X5Lu6SbxInbb79d22+/fVW0lhI1zK7qV1xxhT75yU+mhp1nQfT7eWpzr5wFWE/KGbzW7VhPqiXEzxGIJ0DCRTwnn85iwtynaFFXBFoXGCJpcvmU0047TWYA5NtRLeHCvKHgBz/4QelNA++++67MH8JFSrg4/fTTK3f0OEvSDb7FlvoigAACCKQqEES/byPy4YcflraMvvzyy5sVY8ZBkyZNUtu2bW1u0ZBr6fcbws5N0xdgcjx901RKZJI8FUYK8U8giHGTeSvjscceq5UrV24QATNncuGFF2rOnDl64IEHSgkZZscwk3hqXl5x9NFH65vf/KY6dOigjTYKa3qfcZN/v4zU2DsB1o+8CxkVRqBFgSDGQ3Hi+/rrr+vMM8/U7NmzNzj9hBNOKK0rhZakyngozlPBOQgggEDhBILp91vatcpEdOrUqaU+f+ONN94gwK+99prMizpNAmb0MLtD3HfffTrssMO8fSDo970NHRVvXYD1JEefENaTHA0M1fJKIKwVGa/oM6ssE+aZ0VIwArkL/FDS98p3HTNmjEaMGJF7JWxvGE24OO644zRs2DB96UtfWv+HchETLsaOHVv6QGnkuFLS922tuR4BBBBAwGuBIPp9mwi8/PLLOvHEEzV//vxmxdx0000644wzbIpv2LX0+w2j58bpCTA5np5lJiUxSZ4JK4W6LRDEuMl8aLBnz57NpLfddtvSyykq3+AcPdF8qMAkZpgdQ83LLEI5GDeFEkna4bAA60cOB4eqIZBQIIjxUK02f/TRR5o4caLOP//8DU41Y6GZM2fqyCPN5uFhHYyHwoonrUEAAQRSEgiq31+yZIlMokHlWpDp34cPH65TTz1Vn/3sZ2Ve0vXcc8/psssuKyVWVB5nn322JkyYoE033TQl5vyLod/P35w7Zi7AelLmxHY3YD3Jzo+rESDhIrxngAnz8GJKi4orMENSr3LzzRaKZstk344nnnhCM2bMUP/+/bXHHns0eyNBERMupk+frr59+0ZDeY+k3r7FlvoigAACCKQqEES/X6/I2rVrNWrUKI0fP75ZEd26ddMdd9yhTp061Vt8Q6+j328oPze3F2By3N4wlxKYJM+FmZu4IxDEuOmaa64p7WRhc5gdL6ZMmaKDDjrIphhnrmXc5EwoqEi4AqwfhRtbWlY8gSDGQ7XCtmzZMvXp00fmxV7Rw+edUGu1mfFQLSF+jgACCBRSILh+//HHH9fgwYO1cOHCugJqdrq6/vrrS4kZPh/0+z5Hj7pXEWA9yZPHgvUkTwJFNZ0UIOHCybBYVYoJcys+LkbAKYFHJB1artFDDz3k9XaILckWMeHi4Ycf1uGHHx4lmSupu1NPH5VBAAEEEMhboBD9fjVU87bCu+++W4MGDar6Jucbb7yxlLi50UZ+/vlKv5/3rxL3S1GAyfEUMfMoiknyPJS5hyMC3o+b3n//fQ0dOlQm6cL26Nixo2677TYdeuj6KSTbIht2PeOmhtFz4+IIsH5UnFjT0vAFvB8P1QqRmS8yYyWzo1f0MG+/Nm+5Puyww2oV4eXPGQ95GTYqjQACCGQtEGS/bxIrzYu4zItH4x5mHHDOOeeU5lTM174f9Pu+R5D6RwRYT/LscWA9ybOAUV1nBPz8xIozfE5WhAlzJ8NCpRCoS2CxpD3KVz777LPq2rVrXQW5fFEREy4WLVqkL37xi9GwPC+pi8txom4IIIAAApkLFKLfr1Q0i+dmkdy83Xn58uXNkI877jhNmzZN22yzTeYByOoG9PtZyVJuxgJMjmcMnFXxTJJnJUu5jgl4P25atWpVKaF05syZqdAecMABMm9F3HXXXVMpr1GFMG5qlDz3LZAA60cFCjZNDV7A+/FQrQi9/PLLOvHEEzV//vwNTjVvtDZzRVtuuWWtIrz8OeMhL8NGpRFAAIGsBYLt9//+97+XEiyr7X5eDXXYsGG64IIL9JnPfCZr81zKp9/PhZmbZC/AelL2xpncgfWkTFgpNHABEi7CCzAT5uHFlBYVV+BVSduXm79ixQrtuOOOwWkUMeHir3/9qzp06BCN5UpJOwQXXBqEAAIIIJBEoBD9fhSkVrJF586dNWPGjMokxSSmTpxLv+9EGKhEMgEmx5N5OXc2k+TOhYQKpS/g/bjJJJqedNJJmjdvXmo65kMHo0ePVps2bVIrM++CGDflLc79CijA+lEBg06TgxXwfjxUKzI333xzKUG18vjpT3+qb3/727Uu9/bnjIe8DR0VRwABBLIUCK7fX7t2re69997SPMbSpUsT2W211Va68sorS/Mqn/rUpxJd69rJ9PuuRYT61CHAelIdaC5dwnqSS9GgLj4IkHDhQ5SS1ZEJ82RenI2AywKrJa3fB9G8/bB9+/Yu17euuhUx4WL16tXaYostol5rJIUX3LqeCC5CAAEECitQiH6/HN1ayRZmwnzy5Mnq1auXNtrI7z9b6fcL+zvta8OZHPc1chX1ZpI8kEDSjJYEvB83LViwQMcee6xWrjTvX9jwMOOgoUOH6uSTT9Z2222njTfeWGZO6NFHHy19EOGpp56q6mKSVc2HFbp08XcDTcZN/NIjkLkA60eZE3MDBHIT8H481JrUW2+9pTPOOKO0K2r06N69u+68807tsEO4769iPJTb7xA3QgABBHwSCKrfN58PmTBhgn7wgx9YxeC8887TuHHj1LZtW6tyGnkx/X4j9bl3CgKsJ6WA6EIRrCe5EAXq4IuA359c8UU533oyYZ6vN3dDIEuB9yVtUr7B+++/r002Wf9/s7xvrmUXMeHigw8+0Cc/+cmo8weSNvhGrkHgZlkIbNAfZ3EDykQgIAH+Jvk4mIXo901D//3vf+uuu+7SkCFDtGaNyTnc8Agp2cK0jH4/oH+twm8Kk+OBxZhJ8sACSnOiAt6Pm2bPnq2ePXs2i2q3bt00bdq0FpMm3njjDV100UWaPn161Sdi6tSpGjhwoLdPC+Mmb0NHxf0RYP3In1hRUwRqCXg/HmqtgQ8//LCOO+64ZvNGI0eO1KhRo/SJT3yilo+3P2c85G3oklSc9aMkWpxbdAHWjz5+AoLp983LuCZOnKjzzz+/6rN9wQUX6Oyzz1anTp1KP1+2bJkmTZqka665pur5V1xxRWmexNfdPun3i/5PnNftZz3J6/A1rzzrSYEFlOZkJsDgNDPahhXMhHnD6LkxAqkL/FvS+n+nzYcTfX/DczWhIiZcmIkE84bKyGH+7d7gG6k/TRSYtwAT5nmLcz+fBfib5OPoFaLfN9tEmw8CDhs2rGqyRceOHTVlyhQdffTRwYx76Pd9/uepUHVncjzQcDNJHmhgaZb34yYzF/K3v/1Nzz//vBYuXKj58+fLvNXwhhtukNmporXj2WefVe/evbVkyZJmp5mE1quuukqf/vSnvXxKGDd5GTYq7ZcA60d+xYvaItCagPfjoZYaZ14+Znb7qvxgZbt27fSLX/xCJkE15IPxUMjRXd821o8KEWYamZIA60eBrR8tXbq0tLO5mQupPMaMGVMaA1QmT5h1JTPXYX5WeZg1pZkzZ+rLX/5ySo9cvsXQ7+frzd1SE2A9KTVKtwpiPcmteFAbNwUYnLoZF5taMWFuo8e1CLglEOyEeZSZhIuSBgkXbv3upVEbJszTUKSMogjwN0lgE+YtPbhmUtwslptJ82o7W+y1116lZIuDDjooqGefCfOgwhlqY5gcDzWyTe3upFomAAAgAElEQVRikjzwABezeYWYL2kptK3Noxx11FG68847tfXWW3v5ZDBu8jJsVNovAdaP/IoXtUWgNYFgx0Mvv/yyTjzxxFJCavQwL+cwu3x95jOfCfrJYDwUdHjLjWP9qBBhppEpCbB+FND6kenjzBqR2ZGi8jAJlXfcccf6nS0qf75y5Ur17dtXDz30ULNrL7nkktK6k487YNHvp/QvBcXkKcB6Up7aDbgX60kNQOeWXgkwOPUqXLEqy4R5LCZOQsALgWC2hmxNu4gJF2wN6cXvn20lmTC3FeT6IgnwN8nH0Q6633/vvfd09dVXl3a2qHYcc8wxmjx5sszbiEI76PdDi2hw7WFyPLiQVm8Qk+QFCXRxmhn0uClOGM0HCS699NJmp/qecMG4KU70OQcBKwHWj6z4uBgBpwSCHQ/9z//8j77zne80w/b5w5RJnhzGQ0m0vD2X9SNvQ0fFGyDA+lFA60erVq1S//79SztSVB61+nmTmDBu3DiNHDmy2bXdu3cvvXxihx12aMAjandL+n07P67OXYD1pNzJG3ND1pMa485d/RBgcOpHnJLUkgnzJFqci4DbAqsltStX0fwB2r59e7drXEftiphwsXr1am2xxRZRrTWSwgtuHc9DQJd43R8HFAea4oBAK3+Ql2vH3yQfSwTb77e23bNp+JAhQ0pvH9pqq60ceGLTrwL9fvqmlJiaAJPjqVH6URCT5H7EiVrGEgh23BSr9VJp7BRiwgXjprhPAOchULeA1/NVG23UbPqA+YS6HwUuDEAgyPHQ+++/r6FDh5befl15zJo1Sz169AggdK03gfFQ8CE2DfS6Py5EhGhkbgKsH8WmDqLff+mll9S7d28tWLCgWcPN7hYnn3xyqyAmqaJPnz7NzjG7p99zzz3abbfdYoO6ciL9viuRoB4xBFhPioEU0imsJ4UUTdqSpgCTkWlqulGW13+gM2HuxkNELZwReFXS9uXarFixQjvuuKMzlUurIkVMuPjrX/+qDh06RAlXSvLvlQtpPQRhluN1fxxmSGhVIwRiTJabavE3ycfBCbLfN8kWZpHcfChwzRqTX/ifo127drr44otL20dvuummjXhEc7kn/X4uzNwkuQCT48nNgriCSfIgwkgjPB83mTHRwoUL9cYbb+iPf/yj/vGPf6z//+eff7769u1bM8ahJlwwbqoZek5AwFbA6/kq1o9sw8/1gQkEOY/06quvlj5s+cgjj2wQLp8/SJn0uWM8lFTMy/O97o+9FKfSTgqwfpQoLEH0+0uXLlWvXr1KcyCVh03ChSnr0UcfVbdu3RKhunAy/b4LUaAOMQRYT4qBFOIprCeFGFXaZCvAh5tsBd273us/0Jkwd++BokYNFVgsaY9yDZ599ll17dq1oRXK4uZFTLhYtGiRvvjFL0Y5n5fUJQtfymyYgNf9ccPUuHFQAjEny02b+Zvk48gH1++bLZ7vvvtuDRo0qGqyhUnEOPXUU9WmTZugnv3KxtDvBx1eXxvH5LivkUup3kySpwRJMY0U8HrctHz5cp100kmaN29eM8Nzzz1XEyZM0Kc+9akWfU3CxllnnaXp06c3O6d///667rrrtNlmmzUyPnXfm3FT3XRciEBcAa/nq1g/ihtmziuIgNfjoZZi9Nhjj+nrX/96s3mkU045RZMnT5Z5eUfoB+Oh0CNcap/X/XEhIkQjMxdg/SgxcRD9fmsJF7fddlvNF1C0tMPFrrvuqpkzZ1Z+/iIxciMuoN9vhDr3TCjAelJCsNBOZz0ptIjSHlsBPtxkK+je9V7/gc6EuXsPFDVqqIB5hc+h5Ro89NBDOuywwxpaoSxuXsSEi4cffliHH354lHOupO5Z+FJmwwS87o8bpsaNgxFo6Q/vW265Rf369atsJ3+TfCwSXL8/d+7cUkKF+VBh5XHFFVeUdrYIPdnCtJt+P5h/2kJpCJPjoUTSsh1MklsCcnmjBbweN7WWMNG5c2fNmDGj1Q8J/P73v9fxxx9fdYw1fvx4XXLJJY2OT933Z9xUNx0XIhBXwOv5KtaP4oaZ8woi4PV4qKUYTZs2rfTijspj1KhRMv9V+XcguHAzHgoupNUa5HV/XIgI0chMBVg/qos3iH7/pZdeUu/evbVgwYJmCGYuw+zm+YlPfKIqkHnB17hx4zRy5MhmP993331Lcym77LJLXbiNvIh+v5H63DuGAOtJMZCKcArrSUWIMm2MK8CHm+JK+XOe13+gM2Huz4NGTXMRmCGpV/lOt99+u8xbfEI7iphwYd5C2bdv32go75HUO7TYFrw9XvfHBY8dzbcUaG2y/PTTT6+2MMrfJB+bB9XvL1u2TH369JF5M2HlMWTIkNKbm9u2bWv5tPlxOf2+H3EqSC2ZHC9IoOM2k0nyuFKc56CA9+Mms9PXhRdeWJW2Z8+epTc477jjjs1+/tprr2ngwIGaNWtWs59tv/32+tnPfqb999/fwZDFqxLjpnhOnIWAhYDX81WsH1lEnktDFPB+PFQZlP/93/8tvZzjhhtuaBYv8yHKXr3WL5eFGM/1bWI8FHR4y43zuj8uRIRoZGYCrB/VTRtEv79q1SqZnTnNbhSVxwEHHFDaMX3nnXeuirRy5crS5yvMS0orD/NSiptuuklbbLFF3cCNupB+v1Hy3DeGAOtJMZCKdArrSUWKNm1tTYAPN4X3fHj9BzoT5uE9kLTISuCHkr5XLsFk9I8YMcKqQBcvLmLCxdixYyvfvnClpO+7GB/qVLeA1/1x3a3mwsIL1JosN0CM91p8TILp99977z0NHz5cV111Vaq/E48++qi6deuWapl5FEa/n4cy94ghwOR4DKQinsIkeRGjHkSbvR83LV68WCeccIKWLFlSNSD77bdf6S3O3bt3LyWpvvPOO3rkkUc0evRoPfXUU1WvOe200zRp0iSvk1oZNwXx+0kj3Bbwer6K+QS3Hy5ql7uA9+OhSrG33nqr9NKx+++/f4MftWvXTnPmzNGBBx6YO3Ijbsh4qBHqud/T6/44dy1uGIwA60dWoQyi3ze7VJgXUJgEy2pHSy/rWrt2bWm9aejQoVWvMz+74IILvNwJi37f6veCi7MTYD0pO1uvS2Y9yevwUfmUBEi4SAnSoWK8/gOdCXOHniSq4oLAEEmTyxUxC+dm8BLaUcSEC/OG91tvvTUayrMkNX9tU2jBLlZ7vO6PixUqWpuWQJzJcnMvxnstigfT7//2t78tbQtt3jiU5uFrwgX9fppPAWXVKcDkeJ1wRbmMSfKiRDqodno/bjIfFjAJFePHj08lMB07dtSdd97pZXJqFIBxUyqPA4Ug0JqA1/NVzCfwcCOwgYD346HKeC5durS0i8XChQs3+NG+++4rs8PFLrvsUohHgPFQIcLsdX9ciAjRyNQFWD+yJg2m32+pvy8LnXjiibrkkkvUuXNnbbzxxjK7qZuXS5hEjWrHXnvtpXvuuUe77babNXIjCqDfb4Q696whwHoSj0irAqwn8YAUXYCEi/CeAK//QGfCPLwHkhZZCRwhaU65BPP2nscff9yqQBcvLmLCxUEHHaQnnngiGo4jJT3oYnyoU90CXvfHdbeaCwsrEHey3AAx3mvxMQmi3ze7W1x88cWaOHFi6r8PviZc0O+n/ihQYDIBJseTeRX2bCbJCxt6XxsexLjpxRdfLL3Fef78+dZxuOKKK0pviGzTpo11WY0sgHFTI/W5d0EEvJ6vYj6hIE8pzYwrEMR4KNrYxx57TF/5yleatf+oo44qJZZuvfXWcW28Po/xkNfhi1t5r/vjuI3kPATKAqwfpfIsBNPvm10ubrrpJg0YMCAVmGuvvVbnnnuul7tbGAD6/VQeAwpJT4D1pPQsgy6J9aSgw0vjagiQcBHeI+L1H+hMmIf3QNIiK4EOkv5SLmHzzTfXmjVrrAp08eIiJlyYLbDffvvtaDg+J2mFi/GhTnULeN0f191qLiykQJLJcgPEeK/FxySIfn/x4sU64YQTtGTJktR/H3xNuKDfT/1RoMD4AkyOx7fiTKm0o2K/fv2qWZhvhrfdIlH3WSCIcZMJwNy5c3Xqqadq+fLldcdjyJAhmjBhgtq2bVt3Ga5cyLjJlUhQj4AFvJ6vYj4h4CeTptUjEMx4qNz42bNnq2fPns0s+vfvr+uuu06bbbZZPU7eXcN4yLuQ1VNhr/vjehrMNcUVYP0otdgH1e+/8847pR0/bXf9DGE+hH4/td8RCrIXYD3J3rBQJbCeVKhw09iIAAkX4T0OXv+BzoR5eA8kLbIWeF3SNuVSzIcXd999d+tCXSqgaAkXL7zwQmkLzMjxhqRtXYoJdUlFwOv+OBUBCimEQNLJcoPCeK/VR8P7ft+8cbBPnz6ZPP8+JlzQ72fyKFBoPAEmx+M5cVaFAJPkPBIeCXg/bipbm91MBw8erIULFybiN4vy5513noYOHRpEsgXjpkTh52QE6hXwer6K+YR6w851AQsEMx4yMWppTmngwIG65pprtOmmmwYcyo+bxngo+BCXG+h1f1yYKNFQawHWj6wJKwsIqt83nxG54YYbNHr06LpeOjps2DCZ/3x++QT9fuq/IxRYvwDrSfXbFfpK1pMKHf7CNp6Ei/BC7/Uf6EyYh/dA0iJrgV9KOqpcyu23365TTjnFulCXCihawsX06dPVt2/faAh+Jelol2JCXVIR8Lo/TkWAQoIXqGey3KAw3mv10fC63//www81cuRIXX755Zk8/z4mXNDvZ/IoUGhtASbHaxtxRisCTJLzeHgi4PW4qdL4jTfe0FVXXVX6sEGc3U0POeQQXXrppfra176mjTfe2JOQtV5Nxk1BhJFGuC/g9XwV8wnuP2DUMHeBoMZDZj7JfHCy8hg1apTMf1X+DcgdPOsbMh7KWtiZ8r3uj51RpCJOC7B+lEl4gur3jdBHH32kp59+WmPHjtV9990XC22//fYr7YwRwnwI/X6skHNS9gKsJ2VvHPQdWE8KOrw0rooACRfhPRZe/4HOhHl4DyQtshYYI2lEuZRBgwZpypQp1oW6VEDREi7MWyunTp0aDcFYSSNdigl1SUXA6/44FQEKCVqg3slyg8J4r9VHw+t+f9WqVerfv79mzpyZyfPvY8IF/X4mjwKFti7A5DhPSCoCTJKnwkgh2Qp4PW5qieb111/XQw89pJ///OdaunRp6YMH5thqq61kPlTQrVs3fetb3yrtnNmmTZtshXMunXFTzuDcrqgCXs9XMZ9Q1MeWdrciENR4aMyYMaWE0srjsssuK73gowgH46EiRLnURq/748JEiYbWLcD6Ud10tS4Mqt+PNtYkXqxYsUIPPPCAHnnkkdJciJkTqZwPOfroo7XPPvsEMx9Cv1/rkefnOQiwnpQDchFuwXpSEaJMG8sCJFyE9yx4/Qc6E+bhPZC0yFrg65IeKJfSpUsXPffcc9aFUkDjBPbcc08tXrw4WoFvSPpF42rEnTMS8Lo/zsiEYgMRsJksNwSM91p9EOj3A/k9KTeDfj+wgLrfHCbH3Y+RVzVkktyrcBWxsoybAos646bAAkpzXBXwer6K+QRXHyvq1UABxkMNxM/i1oyHslB1skyv+2MnRamUMwKsH2UaCvr9THnzL5x+P39z7riBAOtJPBCpCrCelConhTksQMKFw8Gps2ob/IHevXv3OotpzGUmW7ni4BltTCi4qzsCm0taE63Oyy+/rE6dOrlTQ2oSW2DZsmXaeeedK89vJ+nt2IVwoi8CTJj7EinqmUjAdrLc3IwPSLRKTr+f6Il0+2T6fbfjE2DtmBwPMKguNIlJcheiQB1aEGDcFNCjwbgpoGDSFNcFWD9yPULUD4FkAoyHknk5fTbjIafDk3blWD9KW5TynBBg/SjzMNDvZ06c3w3o9/Oz5k5VBVhP4sHIRID1pExYKdQxAT7M7lhAUqjOBn+gp1Beo4vgGW10BLi/CwImE+nQckWmTZumAQMGuFAv6pBQ4MYbb9TAgQOjV82V5FdmXMI2F/h0JswLHPxQm57GZLmxIeGi5hNCv1+TyI8T6Pf9iFMgtWRyPJBAutoMJsldjQz1Wvf3NOOmQB4Dxk2BBJJm+CDA+pEPUaKOCCQTYDyUzMvZsxkPORuaLCrG+lEWqpTZUAHWj3Ljp9/PjTrbG9HvZ+tL6a0KsJ7EA5KpAOtJmfJSuAMCfJjdgSCkXIV3JG2WcpmNKu5fkto26ubcFwGHBIZJGleuT48ePTRr1iyHqkdV4gr07NlTs2fPjp4+XNL4uNdznlcCTJh7FS4qW0sgrclycx8SLmppi36/JpEfJ9Dv+xGnAGrJ5HgAQfShCUyS+xClQtbx/7H3LuB2jmf+/3dIq6G0aM1QfwlG01TbVA1mEkoPTjVxqkMIqpjGuQ1T45SoxOnS0TQmJQj/IkGKiUSVxLkidcpoqqgqIzojRcuIxqFFfnneZG97r6y91vO+633f5/RZ17UvkfUc7vtzPzvPvb73vvdL3hRJ2MmbIgkkboRAgPpRCFHCRgjkI0A+lI+Xt6PJh7wNTRWGUT+qgiprOiNA/ahW9Nz7teKubjPu/erYsnJLAtSTOCC1EKCeVAtmNnFEgIYLR+Ar3PZWSbtUuH6dSxtfvlbnhuwFAU8JfF7Soz1te+2117TWWmt5ai5mNSOwePFifeQjH2l8awtJv4RYlAQQzKMMa5pOlSmWG4I0XLQ9R9z7bRH5P4B73/8YRWIh4ngkgQzFDUTyUCKVlJ3kTRGEm7wpgiDiQkgEfiZp15AMbmEr9aNIAokbHRMgH+oYofsFyIfcx6BmC6gf1Qyc7aojQP2oOrZ9rMy9Xzvy8jfk3i+fKStaEaCeZIWJQWURoJ5UFknW8Y0ADRe+RaRze06WdG7PZY477jjtvffena9c4Qr/+Z//qf/4j/9o3OEUSedVuC1LQyAkAo9L+nSXwZdffrkOO+ywkOxP3tYrrrhChx9+eE8OT0jaPHkw8QJAMI83tkl5VrZYbuDRcGF1hLj3rTD5O4h739/YRGQZ4nhEwQzJFUTykKKVjK3kTYGHmrwp8ABifmgEqB+FFjHshYAdAfIhO07ejiIf8jY0VRlG/agqsqxbKwHqR7Xi7rkZ974z9OVszL1fDkdWyUWAelIuXAwuiwD1pLJIso5PBGi48Cka5dhifuX9w5I+2XO5Aw88UBMmTNB6661Xzi4lrfLSSy9p9OjRuuaaaxpX/K2krSQtLmkrloFA6ATGSRrT5cSOO+6oOXPmhO5TUvbvtNNOuv3223v6PF7S2KQgpOUsgnla8Y7S2yrEcgOKhgur48K9b4XJ30Hc+/7GJhLLEMcjCWSobiCShxq5aO0mbwo8tORNgQcQ80MjQP0otIhhLwTsCJAP2XHydhT5kLehqcow6kdVkWXd2ghQP6oNdbONuPed4u98c+79zhmyQi4C1JNy4WJw2QSoJ5VNlPVcE6DhwnUEqtl/W0n3NS696qqr6tvf/nb2tdFGG1Wzs+Wqzz//vCZOnJh9vfvuu81mbSdpruVyDINACgQ+I+mxno4+8cQTGjx4cAq+B+/jk08+qU9/uvsBJV3+fFbSr4N3Dgf6IoBgztkImkBVYrmBQsOF1dHg3rfC5Ocg7n0/4xKRVYjjEQUzZFcQyUOOXnS2kzcFHFLypoCDh+khE6B+FHL0sB0CzQmQDwV8MsiHAg5ecdOpHxVnx0wPCFA/ch4E7n3nIShuAPd+cXbMLESAelIhbEwqmwD1pLKJsp5LAjRcuKRf7d4jJV0mqX+zbXbffXftueee2dfaa69drSUrVn/11Vd10003ZV+zZs3qa883Jf2LpGm1GMUmEAiLwD2Stu8y+bvf/a7OP//8sDxI1NqTTjpJ3//+93t6f6+kHRLFkYrbCOapRDpCP6sUyw0uGi6sDw33vjUqvwZy7/sVj8isQRyPLKChu4NIHnoEo7KfvCnQcJI3BRo4zI6BAPWjGKKIDxDoTYB8KNATQT4UaOA6M5v6UWf8mO2QAPUjh/C5972B34kh3Pud0GNuTgLUk3ICY3i1BKgnVcuX1esjQMNFfaxd7PQpSRe3+6HeL37xi9p66627vwYMGFCKrQsXLtRDDz3U/fXzn/+83bpGDDxK0m/aDeR9CCRK4DBJl3f5bpqlXnzxRX3gAx9IFEcYbv/1r3/V3/7t38o0nfV4HS7pijA8wMqCBBDMC4JjmlsCVYvlxjsaLqxjzL1vjcqfgdz7/sQiQksQxyMMagwuIZLHEMUofCBvCjCM5E0BBg2TYyNA/Si2iOJP6gTIhwI8AeRDAQatHJOpH5XDkVVqJkD9qGbgrbfj3vcqHHbGcO/bcWJUKQSoJ5WCkUXKJkA9qWyirOeCAA0XLqjXv+doScdLGmiz9Uc+8hENHDhQpvHCfG244YZaffXVs6811lgj+695vfHGG9nXkiVLsv/+z//8j0yThfl67rnn9Nprr9lsZ8Y8J+lCSRNsJzAOAgkTeEnSx7v8/+EPf6hvf/vbCePw3/WJEyfqO9/5Tk9DX5a0nv+WY2GHBBDMOwTI9PoJ1CGWG69ouMgVW+79XLjcD+bedx+DSC1AHI80sLG4hUgeSySD94O8KbAQkjcFFjDMjZkA9aOYo4tvqREgHwos4uRDgQWsPHOpH5XHkpVqIkD9qCbQ+bbh3s/Hy/lo7n3nIUjFAOpJqUQ6UD+pJwUaOMzuJkDDRVqH4UhJx0ra3BO3H5c0SdJkT+zBDAiEQGCcpDFdhm6yySZ65plnQrA7WRs33XRTPfvssz39Hy9pbLJA0nEcwTydWEfhaV1iuYFFw0WuI8O9nwuX+8Hc++5jEKEFiOMRBjVGlxDJY4xqcD6RNwUWMvKmwAKGuSkQoH6UQpTxMXYC5EOBRZh8KLCAlWcu9aPyWLJSDQSoH9UAudgW3PvFuDmbxb3vDH1KG1NPSinaAftKPSng4GG6aLhI8xB8QdIekvaU9LmaESyQNHPF13/VvDfbQSAGAn8n6QXz86pdzkyaNEnHHHNMDL5F58OPfvQjHXus6XPrfhkRdQNJf4jOWRxqJIBgzpkIhkCdYrmBQsNFrqPBvZ8Ll9vB3Ptu+Ue6O+J4pIGN1S1E8lgjG4xf5E3BhEoibwooWJiaIgHqRylGHZ9jIUA+FFAkyYcCClb5plI/Kp8pK1ZEgPpRRWDLWZZ7vxyOtazCvV8L5tQ3oZ6U+gkIzH/qSYEFDHO7CdBwwWEYKGkrSVuv+PoHSauXhOUNSY9IeljSQ5IelLSwpLVZBgIpE5gg6TtdADbaaCM999xzzX6ANWVGzn1funSpBg4cqOeff76nLT+UNNq5cRhQBwEE8zoos0fHBOoWy43BNFzkDhv3fm5k9U/g3q+feQI7Io4nEOQYXUQkjzGqQflE3hRAuMibAggSJkLgfQLUjzgNEAiPAPlQADEjHwogSNWaSP2oWr6sXhIB6kclgax2Ge79avmWsjr3fikYWaQ1AepJnJAgCVBPCjJsyRtNw0XyR6ApgL+VNECSEdOnN4z4SY+GDNNQsV/D+/tLem5FY8WL4IUABCohsKEk81P83f+Gjx8/Xqeffnolm7FoMQJnnXWWxowZ03OyEVA3kvQ/xVZkVmAEEMwDC1iK5roQyw1nGi5ynzbu/dzI6p/AvV8/88h3RByPPMCxu4dIHnuEvfaPvMnr8Cw3jrwpgCBhIgRaE6B+xAmBgN8EyIf8jg/5UADxqcFE6kc1QGaLzghQP+qMX42zufdrhF10K3SQouSYZ0mAepIlKIb5SYB6kp9xwaq+CdBwweloR6DXB/6eP+C9YmK799utz/sQgEAxAudIOqVrar9+/fT0009nT1Tg5Z6AeeLIZpttpnfeeaenMef1jJl7K7GgYgII5hUDZvnOCLgSy43VNFwUih33fiFs9Uzi3q+Hc0K7II4nFOyYXUUkjzm63vtG3uRxiMibPA4OpkGgGIF29aF27xfblVkQgEA7AuRD7Qg5fJ98yCF8f7amfuRPLLCkCQHqR8EdC+59j0PGve9xcOIwjXpSHHFM3gvqSckfgaAA0HARVLicGNtOEG/3vhOj2RQCCRD4sKRnJX28y9eRI0dq6tSpCbjuv4sHHXSQpk2b1tPQlyVtIunP/luPhSURQDAvCSTLlE/ApVhuvKHholBMufcLYatnEvd+PZwT2QVxPJFAp+ImInkqkfbOT/Im70LyvkHkTR4HB9MgUIxAu/pQu/eL7cosCECgHQHyoXaEHL5PPuQQvj9bUz/yJxZY0kCA+lGQR4J73+Owce97HJzwTaOeFH4M8aAHAepJHIdQCNBwEUqk3NnZThBv9747y9kZAvETOHpZw8WPerr5k5/8RPvuu2/8nnvs4fXXX6/99tuv0cJjJF3ksdmYVj4BBPPymbJiCQRci+XGBRouCgeSe78wuuomcu9XxzbBlRHHEwx6Ci4jkqcQZS99JG/yMCzkTR4GBZMg0DmBdvWhdu93bgErQAACfREgH/LwbJAPeRgUNyZRP3LDnV3bEKB+FPQR4d73MHzc+x4GJR6TqCfFE0s86UGAehLHIQQCNFyEECW3NrYTxNu979Z6dodA/ATukbR9l5sbbbSRHnvsMa211lrxe+6hh4sXL9ZnP/tZPf/88z2tu1fSDh6ai0nVEkAwr5Yvqxcg4INYbsym4aJA8N6fwr3fEb5yJ3Pvl8sz8dUQxxM/ALG7j0gee4S99Y+8yaPQkDd5FAxMgUC5BNrVh9q9X641rAYBCDQSIB/y6EyQD3kUDPemUD9yHwMsaCBA/SiKI8G971EYufc9CkZ8plBPii+meNSDAPUkjoPvBGi48D1C7u1rJ4i3e9+9B1gAgbgJ/KOkX/R08Rvf+IZ+/OMfx+21p94deuihuvLKKxut+ydJD3hqMmZVRwDBvDq2rFyAgC9iuTGdhosCAXx/Cvd+R/jKncy9Xy7PhFdDHE84+Cm5jkieUrS98ZW8yZtQSORNHgUDUyBQLoF29RUQdM4AACAASURBVKF275drDatBAAKNBMiHPDoT5EMeBcO9KdSP3McAC3oQoH4UzXHg3vcolNz7HgUjLlOoJ8UVT7zpgwD1JI6GzwRouPA5On7Y1k4Qb/e+H15gBQTiJjBO0pieLl5yySX61re+FbfXnnl36aWXatSoUY1WjZc01jNTMaceAgjm9XBmFwsCPonlxlwaLiyC1noI937HCDtfgHu/c4askBFwIo4/9dRT2n///bVgwYJeYRg8eLDMY84333zzjsLz6quv6vDDD9eMGTN6rWNy5QkTJqh///4drV/H5Pvvv1/bbrtt91bjxo3TmDG9PnLVYUZ0eyCSRxfSEBwib/IgSuRNHgQBEyBQHYF29aF271dnGStDAAJdBMiHPDgL5EMeBMEvE6gf+RWPpK2hfhRd+Ln3PQgp974HQYjTBOpJnsaVelI1gaGeVA1XVu2cQAgNF42CbOdes0InBBrPDPHphGb5c0P4ni7fa1Y0BOZKGtYTxYMPPqitt94aOjUQeOihh7TNNts07nS/pPd/SqsGO9jCKwII5l6FI11jfBPLTSRouCjlPHLvl4Kx2CLc+8W4MWslAk7EcWNFXw0X5r0pU6ZkzRKdvMz3yJ577qlFixb1WsaXhouXX35Z11xzjQ455BCtvfbaTV1FIO/kBLSei0heHVtW7pMAeZPDw0He5BB+OltTn/Ar1tSP/IpHozXUj/yOT5XWkQ9VSbfN2uRDDuH7uzX1I39jk5Rl1I+iDTf3vsPQcu87hB/31tSTHMWXepIj8Cu2pZ7klj+7NycQgriGYO7X6UUw9yseCOZ+x6NO6z4v6b/Mz7F2bWp+M+28efO01lpr1WlHcnstXrxYQ4cO1eOPP97Td3N3fUHSL5MDgsNdBBDMOQvOCfgolhsoNFyUcjS490vBmH8R7v38zJjRlIAzcdxY06rhwjzqfNKkSVpjjTUKhW7p0qXZUyxOPPHElea7brh4++23deONN8o8rWLgwIGaNm2a1l133aZ+0nBRKPzWkxDJrVExsBwC5E3lcMy9CnlTbmRMKEaA+lExblXNon5UFdly1g2hJlyOp6zSSIB8yNGZIB9yBN7/bakf+R+j6C2kfhR1iLn3HYWXe98R+Pi3pZ7kIMbUkxxA72NL6kn+xAJLlhMIQVxDMPfotJofnuj5avIDcx5Zm6QpIXxPJxmYmpz+lqRLeu61++67a+bMmTVtn+Y2e+yxh2bNmtXo/ChJl6ZJBK9XEEAw5yg4JeCrWJ59APmbldIV8pdip4V7vxi3jmZx73eEj8nLCTgVx40BrRouBg8erOuvv16mebvI69VXX82ekDFjxoyVprtsuHjrrbd08skna+LEiZldO++8Mw0XRQJc4hxE8hJhspQNAfImG0oljyFvKhkoy/VFgPqRR2eD+pFHwWhuCvqL9yGq1EDyoUrxNl+cfMgB9DC2pH4URpyitZL6UbSh7ekY976DMHPvO4Ae/5bUk/r3rz3K1JNqR952Q+pJbRExoEYCIYhrCOY1Hoh2WyGYtyPk/P0QvqedQ4rcgP+QdGxPH4888khdfPHFkbvtxr2jjjpKkydPbtx8kqTj3FjErh4RQDD3KBipmeKzWG5iQcNFqSeSe79UnK0X496vEXa8WzkXxw3aVg0X5v0pU6ZkTRNFXuaR6XvuuacWLVq00nSXDRdvvvmmRo8erUsuWd6fTsNFkeiWPweRvHymrNiSAHlTjQeEvKlG2GxF/cijM0D9yKNgNDeF+pH3IarcQPKhyhG/vwH5UI2ww9uK+lF4MYvGYupH0YTSxhHufRtKJY3h3i8JJMv0JEA9acIE9XfQcEE9yc9vROpJfsYlRatCENf4wOnwZDb+QFw7wbzxfYemJ7E1P7CYRJiLOHmb+RminhNPPfVUnX322UXWYk4fBE477TSdc845je/OlrQL0CAgifyFY+CEgO9iuYFC/lL60eDeLx3pygty79cAOf4tvBDHDebGhgvzVLzXX39dd999dxaFQw89VJMmTdIaa6yRKypGD5gwYYJOPPHEbN7222+vF154QU8//XT2/zRc5MKZzGBE8mRC7Yuj5E01RIK8qQbIbNGTAPqLw/NA/cghfIut0V8sIKU5hHyohriTD9UAOewtyF/Cjl+w1lM/CjZ0nRjOvd8JPcu53PuWoBiWhwD1pFGjsnoTDRd5jk38Y6knxR/jEDyk4SKEKDm0EcHcIXyLrRHMLSClOeRjku6V9Ome7o8fP16nn356mkRK9vqss87SmDFjGld9wvxc2bInjPyx5O1YLkwCCOZhxi1oq0MQyw1g8pfSjxn3fulIey/IvV8x4DSW90YcN7gbGy5MI8QnPvEJjR07NovGkCFDNH36dA0aNChXdF599dXsyRgzZszQmmuuqXHjxunHP/6xFixYkK1Dw0UunEkNRiRPKtyunSVvqjgC5E0VA2b5ZgTQXxyeC+pHDuFbbI3+YgEpzSHkQxXHnXyoYsBxLE/+Ekccg/KC+lFQ4SrTWO79Mmk2WYt7v2LAaS5PPYl6Upon39Jr6kmWoBhWGQEaLipDG8fCCOZ+xxHB3O/4OLbuM5LulLReTztouug8Kn18aH5J0lck/brzHVghEgII5pEEMhQ3QhHLDU/yl0pOFfd+JVgl7v2KwKa1rFfiuEHfrOFi5MiR2n///bVo0aIsOlOnTpX5uzyvhx56SHvuuWe2xi677JI1ex9zzDE0XOSBmPBYRPKEg1+/6+RNFTEnb6oILMu2I4D+0o5Qhe9TP6oQbglLo7+UADHeJciHKoot+VBFYONblvwlvph67RH1I6/DU4dx3PsVUeberwhs2stST+IXeKX9HWDpPfUkS1AMq4QADReVYI1nUQRzv2OJYO53fDywbjtJsyX172nLqaeeqrPPPtsD88IzoY/HQb4paedlDRf3hecRFldIAMG8Qrgs3ZtASGK5sZz8pbITzL1fMlru/ZKBprmcd+K4CUOzhoszzjhDxx9/vG644YYsUnmfRrF06dLsM0bXU+BMo/e+++6bNXHwhIs0D38RrxHJi1BjTkEC5E0FwfU1jbypZKAsl4cA+kseWiWPpX5UMtCSl0N/KRlofMuRD5UcU/KhkoHGvRz5S9zx9co76kdehcOlMdz7JdPn3i8ZKMsZAtSTqCfxnZCDAPWkHLAYWioBGi5KxRnfYgjmfscUwdzv+Hhi3Y6SbpH0gZ72HHnkkbr44os9MTEMM4466ihNnjy50di/StpN0u1heIGVNRJAMK8RdspbhSaWm1iRv1R6Yrn3S8LLvV8SyLSX8VIcNyFp1nAxYcKELNc94YQTsqgNGTJE06dP16BBg6yi+Mc//lEHH3ywbrvtNq255pq69dZb9bGPfaxww8U777yjBx98ULfccovmzp2rX/7yl3r99deztT//+c9r++231+67764ttthC/fr169NG0/gxduzYtj40Npjcf//92nbbbbvnjRs3rruZ5KWXXtJNN92km2++WfPmzdMrr7yiddZZR0OHDtXw4cOzp3yst16vBw223d8MeO+99/TEE09oxowZMvs//PDD2dpdPht7dtttN22zzTYtfe7arKcPXfH85Cc/qV/96leaOHGiZs6cma1vWH7ta1/TfvvtpwEDBjS7p63sL2sQInlZJFnHggB5kwUkmyHkTTaUGFMhAfSXCuG2W5r6UTtCbt9Hf3HLP5DdyYdKChT5UEkg01mG/CWdWDv1lPqRU/w+bs69X1JUuPdLAskyPQlQT6KelOs7gnrSclzUk3IdGwaXRICGi5JAxroMgrnfkUUw9zs+HllnPjzPbHzShfkBpauvvlprrbWWR6b6Z8rixYuzHx6bNWtWo3HmyRZ70GzhX8w8sQjB3JNAxGxGiGK5iQf5S+Wnknu/A8Tc+x3AY2oQ4rgxsq+GC/PD/qZhYNGiRZkvU6dO1ciRI60ia364f9ddd82aInbZZZfsc8af/vSn3A0XRiS+6667ZJ7KZxoO2r222267rKHiy1/+slZZZZWVhpfZcPGv//qvWVOKeVS8aVTo62WaL04//XSZJvf+/Xs9bLDPOaahxDwd5Kc//Wk7l7XVVlvpvPPO05e+9KWWzRHNGi4effRRHXPMMU3tP/TQQzVp0iStscYabW2oegAiedWEWb8HAfKmDo4DeVMH8JhaJgH0lzJp5lyL+lFOYDUPR3+pGXi425EPdRA78qEO4KU9lfwl7fjX4j31o1owh7gJ934HUePe7wAeU1sR8LbZwhhNPWnl0Nn8Ai/qSfV901NPqo81Oy0nQMMFJ6ElAQRzvw8Igrnf8fHMOvOYyBsk9fpVq5tvvrmuuOIKbb311p6Z64c5Dz30kA477DA9/vjjjQa9JGkfSff5YSlWeEgAwdzDoMRkUqhiefYB5G9W+ggSwmeS0I4P936BiHHvF4DGlGYEvBbHWwnkf/nLX3TEEUfohhvMxwapUTTuK9xLly7V2Wef3f0EiAsuuECjR4/Wb3/721wNF0uWLNE555yTfeV5mSdAmAaHb3/721pttdV6TS2r4cI0T7z77ru67LLLrE0788wz9W//9m8r2dRzAdNgct111+m4445r2cTRuKnx2TRoGM59PeGjseHiX/7lX/T9739fCxcubOrDjTfeqL333tvav6oHIpJXTZj1exAgbypwHMibCkBjSlUE0F+qImuxLvUjC0gOh6C/OIQf3tbkQwViRj5UABpTugiQv3AWKiVA/ahSvDEszr1fIIrc+wWgMcWGAPUk6knZOaGeZPPt0vcY6kmd8WN2PgIh/HATHzjzxbTU0QjmpeIsfTEE89KRxr7gZyRNl/TpRkcvueQSfetb34rd/1z+XXrppdkPmTV5PSFp/2UNF7/OtSCDUyNA/pJaxGv0N2Sx3GAif6ntsHDv50DNvZ8DFkNbEfBeHDfG9/UbiczTGCZMmKATTjgh83GbbbbRtddeq4033rhl1P/4xz9mT4S77bbbtP766+umm27KGrpb7dO44DvvvCPTqHHyySf3emvnnXfOnrKx7bbbZk/mM79F7Oc//7kuv/xy3Xdf795n89SHE088sVcDwp///Ge9/fbbeuutt7IGBXOHmtdXvvKV7GkVa6+9dvb/pmnBrN91R/VsVmi09bOf/awOP/xw7bTTTlpvvfX05ptvZk/jMJ+pZs+e3T3cNEWY5hUzrtnLNKoYvqaZwzwZpOvV6LNZ/9e//nU2dsaMGb3GNvO5a52+fBgyZIjMb1facccd9de//jWz3TxVxPAx/vj0QiT3KRrR20LelCPE5E05YDG0DgLoL3VQ7mMP6kcO4Vtsjf5iAYkhPQmQD+U4D+RDOWAxtKkk0PMvjT7ACwJlEaB+VBbJ6Nfh3s8RYu79HLAYmocA9STqSd3nhXpSnm+d5mOpJ3XOkBXsCNBwYccp2VEI5n6HHsHc7/h4at3HJE2VtHOjfd/4xjd04YUXZj9olPLL/BDX8ccfryuvvLIZBvMTVAdJ+mPKjPDdigAFfytMDMpLIHSx3PhL/pI36h2N595vg497v6PzxeTeBIIQx43JrRoh5s+fr+HDh2vRokWZdzZPPTA/2L/rrrtmjQB77bVX1gxhGhnyNFyYpzyYBvCuxoN11llH//7v/64DDzyw6RMiTBPF1KlTsyc8dM0xgvTVV1+tPfbYY6WzaZoWzFjTFGFepqlh2rRpWnfddZue476aFUxDyKmnniqzV+PL2GGeaHHxxRd3v2U+V5x//vlNffjVr36lESNG6Mknn8zGDxgwIHsCxde//nWtssoqK61vfgDjkUceyZ6G8eCDD3bPMX4MGzZspfHNfDBNNCaXGDx4cDDfv4jkwYQqBkPJm8ibYjjHKfqA/uIw6tSPHMK32Br9xQISQxoJkA+RD/FdUQ8B8pd6OCe3C/Wj5ELeqcPc+9z7nZ4h5hcnQD2JehL1pOLfP33OpJ5UAVSWXIkADRccipYEEMz9PiAI5n7Hx3Pr/mNZ08CxjTZutNFG2Q827bvvvp6bX415119/ffbbXp9//vlmG0ySdFw1O7NqhAQQzCMMqmuXYhDLDUPyFycniXu/CXbufSdnMdZNgxHHTQBaNUK89tprOuKII7InM5hXq4YB875pAjj77LOzpyOYl3lKhWlsMP/W2zZcmOaOQw45RHfccUe2hmlmME+fOOCAA5rdGd1nqNkTInbffXdddtllKz2poYyGi6OPPjprnlhjjTX6PMf//d//ndnd1RCxww47ZI0dG2ywQa85pmHkpJNOyhrezcs8GeSqq67KnrzR5J7sNdc0aJg9FixYkP39oYceqkmTJq1kV7OGC5sGGh+/SRHJfYxK1DaRN5E3RX3AI3QO/cVhUKkfOYRvsTX6iwUkhvRFgHyIfIjvjmoJkL9UyzfJ1akfJRn2spzm3ufeL+sssY4dAepJ1JOyk0I9ye4bJu8o6kl5iTE+LwEaLvISS2w8grnfAUcw9zs+AVj3LUmTzc++Nto6cuRInXXWWRo4cGAAbnRu4nPPPafTTz89+2GoJi8jfB4p6dLOd2KFhAggmCcU7DpcjUUsN6zIX+o4MU334N5fgYV739kZjHXjoMRxE4R2jRATJkzQCSeckMXLPBHh2muv1cYbb9w0fj2bJUzTwE033aStt946G9tun64FZ82a1eupFKNGjZKxoX///m3PzJIlS7IGD9Nk0fWaOXOmTONFz1enDRebbbaZpk+fri222KKlTX/5y19knoJh7DevIUOGZPMGDRrUa97jjz+eNbl3Pd3ixBNPzBpXVltttbY+m0YTs76ZY16G+80336wtt9yy19zGhouhQ4fqmmuuyZ6kEeILkTzEqAVtM3kTeVPQBzgx49FfHAac+pFD+BZbo79YQGJIKwLkQ+RDfIdUR4D8pTq2Sa5M/SjJsJftNPc+937ZZ4r1mhOgnrTil29RT5KoJ1X3zwT1pOrYsnKTH7L1EAofOB0GBcHcIXyLrRHMLSAxpB2Bz0syT24Y1jiwX79+OuOMM3Taaae1/S2r7Tbx9f2u38h75pln6p133mlm5v0rngTyS199wC5vCZC/eBua8AyLSSw39MlfnJ5B7v2zzxb3vtMzGNvmwYnjJgDtGiHmz5+v4cOHyzRTmFerpyLceeed2muvvfT6669rn3320ZQpU/SRj3wkm9duHzPm3XffzZ6Oce6552ZzzNMtZsyYkT3pwfZ1++23a6edduoefsopp2j8+PFaddVVu/+u04aLgw8+WD/60Y8y+9q9ejasmLFz587VsGG9P25dcsklOvJI09O9/DVnzhztuOOO7Zbuft80U+y6664Zd/MyTwQxjSo9X40NF+bJJRMnTtTqq69uvY9vAxHJfYtI9PaQN5E3RX/II3EQ/cVhIKkfOYRvsTX6iwUkhrQjQD5EPtTujPB+MQLkL8W4MasJAepHHIsSCXDvc++XeJxYqgkB6knUk1Y6FtSTqvu3gnpSdWxTX5knXKR+Atr4j2Du9wFBMPc7PoFZN27ZzzuNaWbzRhttpJNOOknHHHNMYC61Ntf8wNT555+v559/vq+B4yWNjcppnKmTAIJ5nbQj3is2sdyEivzFiwPLvb9yGLj3vTiaQRkRpDhuCLdrhHjttddkfjj/hhtuyAJy/PHHZ3lz49MXTLOEaWAyzQ3m9YMf/CB72kTXq90+Ztyrr74q08xwyy23ZNN22GGH7KlzG2ywgfVhWLhwoQ488EDNmzcvm7Pbbrvp6quv1tprr929RqcNF82aOPoy0Nh/0EEHdb/d2HDR+FuLPvvZz+ryyy/XJptsYu3zs88+q8MPP1yPPfZYNsdwP++88/TBD36we43GhgvTTG++mtzD1vv6MBCR3IcoJGcDeRN5U3KHPjCH0V8cBoz6kUP4Flujv1hAYogtAfIh8iHbs8I4OwLkL3acGNWGAPUjjkhFBLj3ufcrOlpJL0s9iXpS028A6knV/rtAPalavqmuTsNFqpG39BvB3BKUo2EI5o7Ax7vtP0o6T9L2zVw0PwBkftjq6KOP1gc+8IEgKfz1r3/VRRddpAsvvFDmh5T6eN0r6WRJDwTpJEb7QgDB3JdIBGxHjGK5CQf5izeHknt/eSi49705kkEZEqw4bijbNEL0/K06Q4cO1TXXXKMBAwb0CpJ5AsYhPR7/fPPNN2vLLbfsHmOzT2OzRJ4nSXRt1Ngg0szeThsuxo0blz2Jw+bVTiBvtNdmzXZjmnFrbLhobIhpt6bP7yOS+xydaG0jbyJvivZwR+AY+ovDIFI/cgjfYmv0FwtIDMlDgHyIfCjPeWFsawLkL5yQjglQP+oYIQu0JsC9z73P90h5BKgnSdkT1aknrXyoqCeV943W10rUk6pnnNoONFykFvGc/iKY5wRW83AE85qBp7Pd0ctc/Z6kjzdz2fymWPMbb7/5zW9q8ODBQVB58sknZZKoKVOmZL9Ft4/Xyyv8vigIpzDSdwII5r5HyHP7YhXLDXbyF+8OH/e+dyHBIM8JBC2OG7Y2jRDz58/X8OHDMxHcvGbOnKndd9+9V2jubPH4Z9t9bGxpdx4amymGDBmi6dOna9CgQd1TfWq4+NOf/qSRI0dq9uzZ7Vyzfn/nnXfOngyy7rrrds9pbLiYOnVqtm8sL0TyWCIZnB/kTcGFDIMTIID+4jDI1I8cwrfYGv3FAhJDihAgHypCjTkQ6E2A/IUT0REB6kcd4WNyPgLc+/l4MRoCjQSoJ60gQj2p+TdHu4YL6knl/KNCPakcjqyynAANF5yElgQQzP0+IAjmfscncOs+LOk0Sf/W6q7YcccdNWLECO2zzz5aa621vHJ58eLFuuGGG3Tdddfp9ttvb2WbETbNkz3OkfRnr5zAmJAJIJiHHD3HtscslmcfQP5mpY8gIXwmcXwqKt+ee79yxGwQCYHgxXETB5smh8anMIwePVrnnXeePvjBD2ahfLfh8c+TJ0/WqFGjeoXZZh+bMe3ODg0XUooNF+ZcIJK3++7g/YoIkDdVBJZlIVCQAPpLQXBlTKN+VAbF6tZAf6mOLSuLfIhDAIHOCJC/dMYv6dnUj5IOvyvnufddkWff0AlQT6Ke1PYM03DRFlFpA6gnlYYy+YVC+OEmPnA6PKYI5g7hW2yNYG4BiSGdEthQ0omSvt2uSc/8xtvddttNO+20kwYOHNjpvoXmP/fcc5ozZ45uueUWzZo1q90a5n6ZKOkCSf/TbjDvQyAnAfKXnMAYvpxA7GK58ZH8xevTzr3vdXgwzjGBKMRxw9C2yWHChAk64YQTMuxDhw7VNddcowEDBmT/3/Pxz5tttlnW6Py5z32uV4hs9rEZ0y7uoTdcNGuWaOezzfuxP+GiiwEiuc1pYExFBMibKgLLshDISQD9JSewModTPyqTZvlrob+Uz5QVVyJAPsShgEAxAuQvxbglP4v6UfJHwDUA7n3XEWD/kAhQT6KeZHVe8zZcUE+ywtrnIOpJnfFj9nICNFxwEloSQDD3+4AgmPsdn8is+ztJ5pGRR0r6eDvfNt98c2233XbZD2ZttdVW+tSnPtVuSqH3f/Ob3+jhhx/WvHnzdN999+nxxx+3WedlSZMlXbTMnz/YTGAMBAoQQDAvAC31KSmI5dkHEJ5wEcJR594PIUrYWCeBaMRxA822yWH+/PkaPnx41lxhXjNnzpRpsjYv8wQ502htXgcffLB+9KMfac011+wVE5t9Fi5cqAMPPDDL51ut1SrYr776amaDabo2rx122EFGpN5ggw26pzU2ZbQTpRubFcaNG6cxY8ZYnbl2AnmjvY3NLFabWAxKpeHCoEAktzgQDKmSAHlTlXRZGwLtCaC/tGdU2QjqR5WhLWVh9JdSMLKIHQHyITtOjIJAFwHyF85CbgLUj3IjY0J1BLj3q2PLynEQoJ5EPYl6ksffy9STPA5OIKbRcBFIoFyZiWDuirzdvgjmdpwYVTqBwyQdIml725U//OEP6zOf+UzWeLHppptmvxnX/ADUeuutp3XWWSf74az+/furX79+2ZLvvPOOzA9Fvf7663rllVf00ksv6YUXXpD5gaxnnnlGptHi17/+tf785z/bmmDG3SvpKklX5JnEWAgUJIBgXhBcqtNSEctNfMlfgjvl3PvBhQyDSyYQlThu2Ng0Qphxr732mo444ojs6RXmNXr0aJ133nladdVVM7H43HPPzf5+8uTJGjVq1ErYbfZp3KNZs0S7eDY2beyzzz6aMmWKPvKRj3RP9anh4q233tKJJ56oiy4y/d/KPgvdeuutGjZsWDtXc72fUsOFAYNInut4MLg6AuRN1bFlZQj0RQD9xeHZoH7kEL7F1ugvFpAYUgUB8qEqqLJmbATIX2KLaMX+UD+qGDDLd0KAe78TesyNkQD1JOpJKvMXeFFPquafCepJ1XBNZVUaLlKJdEE/EcwLgqtpGoJ5TaDZpi8Cn5G0n6SvS/q0p5iekHTjMvt+IunXntqIWXESQDCPM66VeJWSWG4Akr9UcozqWJR7vw7K7OEbgejEcQPYphGiKxATJkzQCSeckP1vVzOE+fPIkSN1zz33aPDgwbr++utlnnDX+LLZ59133+3VvGGaD2bMmKGvfOUr1mdh1qxZ2mOPPbrHn3LKKRo/fnzWGNL18qnhwtjUk6v5/wsuuCBraGlyR1pzaByYWsOF8R+RvPBxYWL5BMibymfKihDoiwD6i8OzQf3IIXyLrdFfLCAxpEoC5ENV0mXt0AmQv4QewRrtp36kEH6mrcYT4e1W3PvehgbDaiRAPYl6Unbcymy4oJ5U3Xcw9aTq2Ma+cgjJKR84HZ5CBHOH8C22RjC3gMSQugh8XtLXJO2U58kXFRlnnmQxR9LPJP2yoj1YFgLtCJC/tCPE+xmB1MRy4zP5SxSHn3s/ijDiRBsCUYrjxmebRoguNvPnz9fw4cO1aNGi7K/mzJmjVVZZRXvttVf2NLpDDz1UkyZN0hprrLESTtt9GhsmzNMyHm0ZcQAAIABJREFUTEOCeQJeu9fixYt13HHH6aqrzIPslr9mzpyp3XffvddU3xouHnroIe25557dXM3TLaZOnaqBAwe2c7k7DkcddZQ22WQTbbjhhtpll12099576wMf+ED3/BQbLlrlVpLMb9z7/60AMwgC5RIgbyqXJ6tBoJEA+ovDM0H9yCF8i63RXywgMaQuAuRDdZFmn1AIkL+EEinHdlI/ygIQws+0OT4p3m3Pve9dSDCoBgLUkyRRT1p+0spuuKCeVN13ME0X1bGNeeUQklM+cDo8gQjmDuFbbI1gbgGJIS4IfFjSdst+HmuopK0kfUHSxysy5GVJ/yXp4WXNHvMk3SfpzxXtxbIQyEOA/CUPrUTHpiiWZ+r436z0ESSEzySJnlIrt7n3rTAxKDAC0YrjJg62jRBm7GuvvaYjjjhCN6x4DLR5eoR5nXvuudl/p0yZosMPP7xpeG33Mc0chxxyiO64445sHfOUi8mTJ+uAAw5o+cSHpUuX6tprr9WRRx6ZNX+Y11e/+tWs+WL99dfvZZNvDRdLlizRscceqx//+Mfddh599NE6//zzmzav9HTmxRdflGlKMY0lXa8bb7wxa7jo+Uq14cIwQCQP7F/ctMwlb0or3nhbDwH0l3o4N92F+pFD+BZbo79YQGKICwLkQy6os6dvBMhffIuIh/ZQP+oOCvUjD89nDpO493PAYmiwBKgnrQgd9aTlIMpuuKCeVO2/DdSTquUb4+ohJKd84HR48hDMHcK32BrB3AISQ3whsKGkwZI2k7SxpP9P0t+taMRYW5L5sP0hSf1WGPyOpLdWNE+8Ksk0VvxB0u8l/bekpyU9Kel/fHEQOyDQQID8hSPRkkCqYrmBQv6SxDcH934SYY7WyajFcRM120aIrgibp02ccMIJ2f92NTKYJonBgwfr+uuv1+abb970MOTZ57rrrtO3vvWt7saJddZZR//+7/+uAw88UKutttpK67/99tvZEyFGjx7dPcc0alx66aUaMWLESuMbGy6M7WbPz33uc01tb2xWKFsgN5uaPUaOHKmFCxd222CaLr73ve/p4x9v3q/+hz/8QSeddJKuvvrq7jn77ruvLrnkEq29tvlY9f4r5YYLQwGRPNp/o2N0jLwpxqjiU50E0F/qpN2wF/Ujh/AttkZ/sYDEEF8IkA/5EgnsqIsA+UtdpAPdh/pRr8CF8DNtgZ40Z2Zz7ztDz8YVEKCe1ACVelL5DRfUkyr4zm1YknpS9Yxj2iGE5JQPnA5PHIK5Q/gWWyOYW0BiCAQgAAE3BMhf3HAPYteUxXITIPKXII4pRkIgVQLRi+MmsHkaIcz4xsdAdx2OQw89VJMmTerziQx59nnnnXd0wQUX6OSTT+519nbeeeesKWHbbbfVWmutpcWLF2vu3LmaNm2aZs+e3WvseeedpxNPPFH9+nX1cL//tnkaxplnnpl9db0GDRqkr3/969m6n/jEJ2QaF7qaO+pouHj33Xc1ceLErMGi6wkdxjZj1ze/+c3saR0DBw7Ue++9p9/+9re69dZbsyaTng0aAwYM0JVXXqntt99+pe/Z1BsuDBBE8lT/KcdvCEAgMQLoLw4DTv3IIXyLrdFfLCAxBAIQgIAbAuQvbrgHsSv1I56QHsRBxUgIQMAQoJ7U5BxQT6qm4YJ6UvX/6FBPqp5xLDvQcBFLJCvyA8G8IrAlLYtgXhJIloEABCBQPgEE8/KZRrFi6mK5CSL5SxRHGScgECOBJMRxE7g8jRBmfONjoLuCb3743zRD9PXKu495LPI555yTfeV5mSdbmKc+mGaL/v379zl11qxZ2mOPPZq+bxo7TBPHuuuum71fR8OF2cc0mkyePFmnnnpqr6YLG/9NY4aZa5otmtytK/nQLl42e4Y4BpE8xKhhMwQgAIFcBNBfcuEqdzD1o3J5lr0a+kvZRFkPAhCAQGkEyF9KQxnXQtSPqB/FdaLxBgJRE6Ce1EcthnpSNQ0X1JPq+feEelI9nEPfhYaL0CNYsf0I5hUD7nB5BPMOATIdAhCAQHUEEMyrYxvsyojly0NH/hLsEcZwCMRMIBlx3AQxbyOEmdPzMdDm/4cMGaLp06dnT2Po61VkH/M0h7vuuitrQHj44YfbnrnttttOY8eO1Ze//GWtssoqLcebhg7TmHHRRRetNK7Rn7oaLowh5ukbjz76qM444wz99Kc/beuzGXDIIYdkT+swT8Do68UTLt4ng0hudawYBAEIQCBUAugvDiNH/cghfIut0V8sIDEEAhCAgBsC5C9uuHu9K/Wj5eEhf/H6mGIcBCCwnAD1pAkTWv7yK+pJ4zRmzBir7xfzi8AOOuig7rHmCe/Dhg3rcy71JCusHQ2intQRviQm03CRRJiLO4lgXpxdHTP5wFkHZfaAAAQgUIgAgnkhbPFOQix/P7bkL/GeczyDQKAEkhLHTYyKNEI0PgZ61KhRWRNGqydKFNmn6wyZJz88+OCDuuWWW2QE5l/+8pfZEyDM0yy23nrr7KkOe+21lz796U+3bbToeS7ffvvtrKnhxz/+sebNm6dXXnmlqZBdZ8NFlwGm2eSJJ57QjBkzsqdTmIaTLvtMY8sWW2yhHXbYQV/72te04YYbNn2qRU9fabjo/S8SInmg/0JjNgQgAIH2BNBf2jOqbAT1o8rQlrIw+kspGFkEAhCAQBUEyF+qoBrwmtSPqB8FfHwxHQKpEaCeZFEbop5UXcMF9aR6/smhnlQP51B3oeEi1MjVZDeCeU2gC26DYF4QHNMgAAEIVE8Awbx6xsHsgFjeO1TkL8EcXQyFQAoEkhPHUwgqPkKgLwKI5JwNCEAAAlESQH9xGFbqRw7hW2yN/mIBiSEQgAAE3BAgf3HD3ctdqR9RP/LyYGIUBCDQjAD1JM4FBBIiQD0poWDndJWGi5zAUhuOYO53xBHM/Y4P1kEAAkkTQDBPOvzvO49YvvJBIH/hmwMCEPCEAOK4J4HADAjUSQCRvE7a7AUBCECgFgLoL7Vgbr4J9SOH8C22Rn+xgMQQCEAAAm4IkL+44e7drtSPqB95dygxCAIQ6IsA9STOBgQSJEA9KcGgW7hMw4UFpJSHIJj7HX0Ec7/jg3UQgEDSBBDMkw7/cucRy5sfAvIXvjkgAAEPCCCOexAETICAKwKI5K7Isy8EIACBSgigv1SC1W5R6kd2nFyNQn9xRZ59IQABCLQlQP7SFlH8A6gfUT+K/5TjIQSiIUA9KZpQ4ggE8hOgnpSfWewzaLiIPcId+odg3iHAiqcjmFcMmOUhAAEIFCeAYF6cXRQzEcv7DiP5SxRHHCcgEDIBxPGQo4ftECiJACJ5SSBZBgIQgIB7AugvDmNA/cghfIut0V8sIDEEAhCAgBsC5C9uuHuzK/Uj6kfeHEYMgQAE2hGgntSOEO9DIAEC1JMSCHIOF2m4yAErxaEI5n5HHcHc7/hgHQQgkDQBBPOEw49Y3jr45C8Jf3PgOgTcE0Acdx8DLICANwQQyb0JBYZAAAIQ6IQA+ksn9DqcS/2oQ4AVT0d/qRgwy0MAAhAoToD8pTi74GdSP6J+FPwhxgEIpEOAelI6scZTCLQlQD2pLaJkBtBwkUyoizmKYF6MW12zEMzrIs0+EIAABHITQDDPjSyOCYjl7eNI/tKeESMgAIFKCCCOV4KVRSEQNgFE8rDjh/UQgAAEJKG/ODwG1I8cwrfYGv3FAhJDIAABCLghQP7ihrvzXakftQ8B+Ut7RoyAAARqIUA9qRbMbAKBsAhQTworXlVZS8NFVWQjWRfB3O9A8oHT7/hgHQQgkDQBBPMEw49Ybhd08hc7ToyCAARKJYA4XipOFoNAXAQQyeOKJ95AAALJEUB/cRhy6kcO4Vtsjf5iAYkhEIAABNwQIH9xw93prtSP7PCTv9hxYhQEIFApAepJleJlcQiETYB6UtjxK8N6Gi7KoBjxGgjmfgeXD5x+xwfrIACBpAkgmCcWfsRy+4CTv9izYiQEIFAKAcTxUjCyCATiJoBIHnd88Q4CEIiaAPqLw/BSP3II32Jr9BcLSAyBAAQg4IYA+Ysb7s52pX5kj578xZ4VIyEAgUoIUE+qBCuLQiAuAtST4opnXm9ouMhLLLHxCOZ+B5wPnH7HB+sgAIGkCSCYJxR+xPJ8wSZ/yceL0RCAQEcEEMc7wsdkCKRFAJE8rXjjLQQgEA0B9BeHoaR+5BC+xdboLxaQGAIBCEDADQHyFzfcnexK/SgfdvKXfLwYDQEIlEqAelKpOFkMAnEToJ4Ud3xbeUfDRbqxt/IcwdwKk7NBfOB0hp6NIQABCLQjgGDejlAk7yOW5w8k+Ut+ZsyAAAQKEUAcL4SNSRBImwAiedrxx3sIQCBIAugvDsNG/cghfIut0V8sIDEEAhCAgBsC5C9uuNe+K/Wj/MjJX/IzYwYEIFAKAepJpWBkEQikRYB6Ulrx7vKWhos0427tNYK5NSonA/nA6QQ7m0IAAhCwIYBgbkMp8DGI5cUCSP5SjBuzIACBXAQQx3PhYjAEINCTACI55wECEIBAUATQXxyGi/qRQ/gWW6O/WEBiCAQgAAE3BMhf3HCvdVfqR8Vwk78U48YsCECgIwLUkzrCx2QIpE2AelJ68afhIr2Y5/IYwTwXrtoH84GzduRsCAEIQMCWAIK5LalAxyGWFw8c+UtxdsyEAASsCCCOW2FiEAQg0IoAIjnnAwIQgEAwBNBfHIaK+pFD+BZbo79YQGIIBCAAATcEyF/ccK9tV+pHxVGTvxRnx0wIQKAQAepJhbAxCQIQ6EmAelJa54GGi7TindtbBPPcyGqdwAfOWnGzGQQgAIE8BBDM89AKbCxieWcBI3/pjB+zIQCBlgQQxzkgEIBAaQQQyUtDyUIQgAAEqiSA/lIl3TZrUz9yCN9ia/QXC0gMgQAEIOCGAPmLG+617Er9qDPM5C+d8WM2BCCQiwD1pFy4GAwBCLQiQD0pnfNBw0U6sS7kKYJ5IWy1TeIDZ22o2QgCEIBAXgII5nmJBTIesbzzQJG/dM6QFSAAgaYEEMc5GBCAQOkEEMlLR8qCEIAABMomgP5SNtEc61E/ygHLwVD0FwfQ2RICEICAHQHyFztOwY2iftR5yMhfOmfIChCAgBUB6klWmBgEAQjkIUA9KQ+tcMfScBFu7GqxHMG8FsyFN+EDZ2F0TIQABCBQNQEE86oJO1gfsbwc6OQv5XBkFQhAoBcBxHEOBAQgUBkBRPLK0LIwBCAAgTIIoL+UQbHgGtSPCoKraRr6S02g2QYCEIBAfgLkL/mZeT+D+lE5ISJ/KYcjq0AAAi0JUE/igEAAApURoJ5UGVpvFqbhwptQ+GkIgrmfcemyig+cfscH6yAAgdoJbClpfu27Nt8QwdyTQJRlBmJ5WSQl8pfyWLISBAoS8Om+LOhCr2mI42VQZA0IQKAlAURyDggEIACBXgR8yifRXxweTupHDuFbbI3+YgGJIRCAQEoEyF9SinbNvlI/Kg84+Ut5LFkJAgUJ+HRfFnSh5TTqSVVQZU0IQKAXAepJcR8IGi7ijm/H3iGYd4yw0gX4wFkpXhaHAATCI/BdSXsuM/t7km53bD4Ff8cBKHN7xPIyadJwUS5NVoNAIQI+3ZeFHOgxCXG8U4LMhwAErAkgklujYiAEIBA/AZ/ySfQXh+eN+pFD+BZbUz+ygMQQCEAgJQLkLylFu0ZfqR+VC5v8pVyerAaBAgR8ui8LmN9yCvWksomyHgQg0CcB6knxHg4aLuKNbSmeIZiXgrGyRfjAWRlaFoYABMIk0F/S85I+JmneMhdcNl5Q8A/zDK1kNWJ5+YEkfymfKStCICcBn+7LnKb3Go443gk95kIAAoUIIJIXwsYkCEAgPgI+5ZPoLw7PF/Ujh/AttkZ/sYDEEAhAICUC5C8pRbsmX6kflQ+a/KV8pqwIgZwEfLovc5recjj1pDJpshYEIGBFgHqSFabgBtFwEVzI6jUYwbxe3nl34wNnXmKMhwAEEiDwb5LO6+Hn/cv+bBov7qjZdwr+NQOvYjvE8iqo8oSLaqiyKgRyE/Dlvsxt+IoJiONFyTEPAhDomAAieccIWQACEIiDgC/5JPqLw/NE/cghfIutqR9ZQGIIBCCQGgHyl9QiXqG/1I+qgUv+Ug1XVoVATgK+3Jc5ze5zOPWkskiyDgQgkJsA9aTcyLyfQMOF9yFyayCCuVv+7XbnA2c7QrwPAQgkSMD81oUXJH20wfe6Gy8o+Ad++BDLqwsg+Ut1bFkZAjkI+HJf5jC5eyjieBFqzIEABEolgEheKk4WgwAEwiTgSz6J/uLw/FA/cgjfYmv0FwtIDIEABFIjQP6SWsQr8pf6UUVgxS/sqo4sK0MgFwFf7stcRvcxmHpSGRRZAwIQ6IgA9aSO8Hk3mYYL70Lil0EI5n7Fo9EaBHO/44N1EICAMwKnSDqnj93nLvt788SLOyu2joJ/xYCrXB6xvEq6CObV0mV1COQi4MN9mctgSYjjeYkxHgIQqIwAInllaFkYAhAIh4AP+ST6i8PzQv3IIXyLrakfWUBiCAQgkCIB8pcUo16iz9SPSoTZZCnyl2r5sjoEchDw4b7MYW7TodSTOiXIfAhAoDQC1JNKQ+l8IRounIfAbwMQzMOKj2n699tirIMABCBQC4EPS3pO0rotdqu68YKCfy2hLn8TxPLymTauiGBePWN2gIAlAR/uS0tTs2GI43loMRYCEKiFACJ5LZjZBAIQ8JeAD/kk+ovD80H9yCF8i63RXywgMQQCEEiRAPlLilEvyWfqRyWBbLEM+Uv1jNkBApYEfLgvLU1tOox6Uif0mAsBCFRCgHpSJVhrXzSEH85GMK/9WLy/IYK5Q/gWW/OB0wISQyAAgVQJnCbpLAvnTePFGZLushibZwj5Sx5anoxFLK8nEOQv9XBmFwhYEnB9X1qaSbOFLSjGQQAC9RNAJK+fOTtCAAJeEXCdT6K/ODwO1I8cwrfYGv3FAhJDIACBVAmQv6Qa+Q78pn7UAbwcU8lfcsBiKASqJ+D6vizqIc0WRckxDwIQqJwA9aTKEVe+AQ0XlSMOewMEc7/jxwdOv+ODdRCAgFMC5rcu/F7SRy2tuG/ZuO+V2HhBwd8SvC/DEMvriwT5S32s2QkCFgRc35cWJtJsYQOJMRCAgFsCiORu+bM7BCDglIDrfBL9xWH4qR85hG+xNfqLBSSGQAACqRIgf0k18gX9pn5UEFyBaeQvBaAxBQLVEXB9XxbxjGaLItSYAwEI1EqAelKtuEvfjIaL0pHGtSCCud/x5AOn3/HBOghAwDmB0yWNz2mFeeLFmZLuyDmvcTgF/w4B1jkdsbxO2hL5S7282Q0CFgRc3pftzEMcb0eI9yEAAW8IIJJ7EwoMgQAE6ifgMp9Ef6k/3t07Uj9yCN9ia/QXC0gMgQAEUiZA/pJy9HP4Tv0oB6wShpK/lACRJSBQLgGX92VeT6gn5SXGeAhAwBkB6knO0He8MQ0XHSOMewEEc7/jywdOv+ODdRCAgHMCeX/rQk+Df77sf8wTL+4u6AUF/4Lg6p6GWF43cRou6ifOjhBoS8DlfdnKOMTxtqFjAAQg4BsBRHLfIoI9EIBATQRc5pPoLzUFudk21I8cwrfYmvqRBSSGQAACKRMgf0k5+pa+Uz+yBFXiMPKXEmGyFATKIeDyvszjAfWkPLQYCwEIeEGAepIXYchtBA0XuZGlNQHB3O9484HT7/hgHQQg4AWBsSueWFHUmKKNFxT8ixKvcR5ieY2we2xF/uKGO7tCoA0BV/dlX2YhjnNkIQCBYAkgkgcbOgyHAAQ6I+Aqn0R/6SxuHc2mftQRvsono79UjpgNIACB8AmQv4Qfw8o8oH5UGdqWC5O/uOHOrhAIrH7UaC71JI4wBCAQLAHqSeGFjoaL8GJWq8UI5rXizr0ZHzhzI2MCBCCQHgHzWxcWSTL/7eR177LJ5okX91guQsHfEpSrYYjlrsjzhAt35NkZAi0JuLovmxmFOM5hhQAEgieASB58CHEAAhDIT8BVPon+kj9Wpc2gflQaykoWon5UCVYWhQAE4iJA/hJXPEvzhvpRaShzL0T+khsZEyBQBwFX96WNb9STbCgxBgIQ8JoA9SSvw7OScTRchBWv2q1FMK8dea4N+cCZCxeDIQCBdAmcKcn8pqIyXraNFxT8y6Bd0RqI5RWBtVyW/MUSFMMgUD8BF/dlo5eI4/XHvdeOf/rTnzRy5EjNnj07+/shQ4Zo+vTpGjRoUGmWjR8/XmPHLk/Nqli/NENZCAIdEkAk7xAg0yEAgRAJuMgn0V8cnhTqRw7hW2yN/mIBiSEQgAAEJPIXTkEvAtSP3B4I8he3/NkdAi0IuLgv2wWEelI7QhW/Tz2pYsAsnxQB6knhhJuGi3Bi5cRSBHMn2K035QOnNSoGQgACaRP4qKTfl/CUi54U50o6RZL5b7MXBX9PzxxiufvAkL+4jwEWQKAPAi7uy56mII57cDQRyD0IAiZERQCRPKpw4gwEINCegIt8Ev2lfVwqG0H9qDK0pSyM/lIKRhaBAATiJ0D+En+MrT2kfmSNqrKB5C+VoWVhCHRKwMV92cpm6kmdRrSE+dSTSoDIEhDoQYB6UhjHgYaLMOLkzEoEc2forTbmA6cVJgZBAAIQMATGSzq9AhT3SBrTpPGCgn8FsDtdErG8U4LlzCd/KYcjq0CgIgJ135ddbiCOVxTQvMsikOclxngItCeASN6eESMgAIGoCNSdT6K/ODw+1I8cwrfYGv3FAhJDIAABCCwnQP7CSRD1Iz8OAfmLH3HACgj0QaDu+7KvQFBP8uSIUk/yJBCYERUB6kn+h5OGC/9j5NRCBHOn+NtuzgfOtogYAAEIQKCLQBW/daEn3cbGCwr+np09xHJ/AkL+4k8ssAQCTQjUfV8aExDHPTqKCOQeBQNToiKASB5VOHEGAhBoTaDufBL9xeGJpH7kEL7F1ugvFpAYAgEIQGA5AfKXxE8C9SN/DgD5iz+xwBIIeFI/ajSDepJHR5N6kkfBwJSoCFBP8jucNFz4HR/n1iGYOw9BSwOafOD022CsgwAEIBA/gbsknSHpvp6uLl3aq/4fPwXPPEQs9ysg5C9+xQNrIOCIQNd9uZmkKxptuOKKK/TNbxrdnFfdBOoQyOv2if0g4AuBFiK5LyZiBwQgAIGQCKC/eBAt6kceBKGFCegvfscH6yAAgSQJkL94GHbqR34FhfzFr3hgDQQcEei6L+c27E+zhaOA9LUt9STPAoI5URGg6cLfcNJw4W9svLAMwdyLMPRpBB84/Y4P1kEAAhDoIkDDhbuzgFjujn1fO5O/+BcTLIKATwRotnAbDQRyt/zZPX4CNF3EH2M8hAAE3BJAf6mXP/Wjennn3Q39JS8xxkMAAhBwQ4D8xQ13syv1I3fsqR/5xx6LIOAhgbsljZVkGi9otvAwQNSTPAwKJkVFgKYLP8NJw4WfcfHGKgRzb0LR1BAEc7/jg3UQgAAEugggmLs5C4jlbri325X8pR0h3odA2gRouHAbfwRyt/zZPX4CNFzEH2M8hAAE3BJAf6mXP/Wjennn3Q39JS8xxkMAAhBwQ4D8xQ136kduuLfblfylHSHeh0BSBGZLOouGC39jTj3J39hgWRwEaLjwM440XPgZF2+sQjD3JhRNDeEDp9/xwToIQCBJArdIOlPSQz29RzCv/ywgltfP3HZH8hdbUoyDQNQEuu7Lz0i6otFTmi7cxR6B3B17do6fAM0W8ccYDyEAgVoJoL/Uirv5ZtSPPAhCCxPQX/yOD9ZBAAJJEiB/8STs1I88CUQTM8hf/I0NlkGgRgJd9+XDDXvylIsag2CzFfUkG0qMgUAxAjRbFONWxywaLuqgHPAeCOZ+B6/JB84Qvqf9hop1EIBArAQ+Kun3kj5ckYM/k3SGpEdWrL+05z40XFREvY9lEcvr5Z13N/KXvMQYD4FaCdR9XxrnEMlrDXHrzRDIPQoGpkRFAHE8qnDiDAQg0JpA3fkk+ovDE0n9yCF8i63RXywgMQQCEIDAcgLkLwmdBOpHfgeb/MXv+GBd8gTqvi+bAaee5NExpJ7kUTAwJSoC1JP8DmcIP5yNYO7wDCGYO4RvsTUfOC0gMQQCEIDAcgLmqRNjK4Bx64p1uxoturYgf6kAts2SiOU2lNyOIX9xy5/dIdCGQN33ZZc5iOSeHM06BPLx48dr7NjladmQIUM0ffp0DRo0qCWB9957T0888UQ29o477tADDzyQjd9iiy30pS99SUcccYQ+9alPydwxTz31lPbff38tWLAgGzN37lwNGzZspfWL2GEWaWQ0atQoTZgwQf37928bxcWLF2v27Nn62c9+ltn36KOPZnMGDBiQsdhll130z//8z9pwww0zX9q9evrQZccqq6yin/70p7r44ot15513ap111tFXvvIV7b333vra176mtdZaq92yvF8yAcTxkoGyHAQg4DuBuvNJ9BeHJ4L6kUP4Flujv1hAYggEIACB5QTIXxI5CdSP/A80+Yv/McLCpAnUfV/2BZt6kifHkHpS67oW9SRPDmpgZlBP8j9g7au37n1AMHcYAwRzh/AttuYDpwUkhkAAAhCo5rcT3SZpTI8nWjRyJn9xcPIQyx1AL7Al+UsBaEyBQD0EqvjtRO3uy56eIZLXE+eWu/gokD/33HM644wzdNVVV/Vp+5prrqnjjjtOJ598sl544QXvGi6WLFmiSy+9VGeddZZeeeWVljEwvuyzzz5ZU8rAgQNbjm1suDD/f/bZZ2vixIlN502ZMkWHH364ByctHRMQx9OJNZ5CAAIZARf5JPqLw8NH/cghfIut0V8sIDEEAhCAAPlLMmeA+lEYoSZ/CSNOWJkkARef91uBpp7kwTGknlRNwwX1JA8OtyMTqCc5Ap9zWxoucgJLbTiCud8R5wOn3/HBOghAwBsCZyyz5HslWTN7xVrLf61y3y8K/iWKZjpPAAAgAElEQVQBt10GsdyWlPtx5C/uY4AFEOiDgIv7stEURHLHx9M3gfwXv/iFjjrqqO6nVbTDc/TRR+uwww7Lmgp8ecLF008/rWOPPVZz5sxpZ36v981TPyZPnqztt9++z6dd9Gy4OPTQQ/WJT3wia7ho9tpmm2107bXXauONN85lB4OLE0AcL86OmRCAQLAEXOST6C8Ojwv1I4fwLbZGf7GAxBAIQAACEvlLAqeA+lE4QSZ/CSdWWJocARf3ZTvI1JPaEar4fepJ5TdcUE+q+NB6vDz1JI+D02AaDRfhxMqJpQjmTrBbb8oHTmtUDIQABNIl8GFJv1/xWxY7oWB+Qs4ICe0aLbr2oODfCe2ccxHLcwJzPJz8xXEA2B4CzQm4ui+bWYNI7vCU+iSQP/nkk/rmN7+pBx98sJuIaUIYNWqUdtllF6233np66aWXdNttt+mSSy7RU089lY3be++99dhjj8kI0+Y1d+5cDRs2bCWqPZsVhgwZounTp8us3+7VyMjYM2HCBPXv33+lqS+++GJm78yZM7vfM0+wGDlypPbaay+Zffv16yfzFI+f/exnuvzyy7Vw4cLusQMGDNCVV16ZNV00e/X0oef7++67r44//ngNHjy4m5F53/zdqquu2s5F3i+BAOJ4CRBZAgIQCI2Aq3wS/cXhSaF+5BC+xdboLxaQGAIBCKROgPwlgRNA/SisIJO/hBUvrE2GgKv70gYw9SQbShWNoZ5EPamio5XcstSTwgo5DRdhxat2axHMa0eea0M+cObCxWAIQCBNAmMlndmB67dLMmvYNlp0bUXBvwPoeaYilueh5cdY8hc/4oAVEGgg4Oq+7CsQiOSOjqgvAvmbb76p0aNHZ40UXS/TRGAaG8xTHBpff/jDH3TSSSfp6quvXuk9Vw0Xxgdj06RJk7ptMo0fP/zhD7Xllls2fWrFyy+/rNNOO02XXXZZrzlTp07VwIEDV/KtWcOFecrH+eefrzXWWMPRKWJbxHHOAAQgkCgBV/kk+ovDA0f9yCF8i63RXywgMQQCEEidAPlL5CeA+lF4ASZ/CS9mWJwEAVf3pS1c6km2pEoeRz2pvIYL6kklH86AlqOeFFCwVphKw0V4MavVYgTzWnHn3owPnLmRMQECEEiLQCe/beEOSWMKNFp0EabgX8NZQyyvAXIFW5C/VACVJSHQGQGX92UryxHJO4trodm+COQPPfSQ9txzTy1atCjzY7fddtOUKVP0d3/3d3361expEmawq4aLO++8M3uKxeuvv57ZvM0228jkLuapE61eS5YsyRo1Lrroou5h55xzTvZ3jU+naGy4MHtce+212njjjQvFn0mdE0Ac75whK0AAAkEScJlPor84PDLUjxzCt9ga/cUCEkMgAIGUCZC/RB596kdhBpj8Jcy4YXXUBFzel3nAUk/KQ6uksdSTymu4oJ5U0qEMbBnqSYEFbIW5NFyEGbfarEYwrw11oY34wFkIG5MgAIF0CJwuaXxOd+9cNv575mfzcs5rHE7Bv0OA7aYjlrcj5O/75C/+xgbLkiXg8r5sBx2RvB2hkt/3QSB/9913deaZZ8o0E3S9brzxRu29995tvX3kkUe0zz77aOHChd1jXTRc/OUvf9HJJ5+cPZGj62WeUjFy5Mi2PpgBTz75pA444AAtWLAgGz906FBdc801GjBgQK/5jQ0X5qkg5513nj74wQ9a7cOgcgkgjpfLk9UgAIGgCLjMJ9FfHB4V6kcO4Vtsjf5iAYkhEIBAygTIXyKOPvWjcINL/hJu7LA8WgIu78u8UKkn5SXW4XjqSeU0XFBP6vAgBjqdelKggZNEw0W4savFcgTzWjAX3oQPnIXRMRECEIifQN7ftnCXpDNKaLToIkvBv8IzhlheIdwaliZ/qQEyW0DAnoDr+9LGUkRyG0oljfFBIP/jH/+ogw8+WLfddlvm1Q477KBp06Zpgw02aOvl22+/nT0J4sILL+we66Lh4oUXXsiaK+65557Mjq9+9au66qqrtP7667f1wQwwTSdjxozRueee2z1+zpw52nHHHXvNb2y4uPLKK3XIIYdY7cGgcgkgjpfLk9UgAIGgCLjOJ9FfHB4X6kcO4Vtsjf5iAYkhEIBAqgTIXyKOPPWjsINL/hJ2/LA+OgKu78siQKknFaFWcA71pHIaLqgnFTyAAU+jnhRw8Gi4CDt4dViPYF4H5eJ78IGzODtmQgAC0RM4VdLZFl7eLWlsiY0WXVtS8LeAX2QIYnkRan7NIX/xKx5YkzwB1/elbQAQyW1JdTjOB4H8V7/6VfaUiqeffjrzJu9TG0xjwze+8Y1uEi4aLh544AHttNNOev311zM7TjnllOyJHauuuqp1hGbNmqU99tije/w555yTrdPz1dhwce+99+qLX/yi9R4MLIcA4ng5HFkFAhAIloDrfBL9xeHRoX7kEL7F1ugvFpAYAgEIpEqA/CXSyFM/Cj+w5C/hxxAPoiLg+r4sCpN6UlFyOedRTyqn4YJ6Us6DF/hw6kmBB5CGi/ADWLUHCOZVE+5sfT5wdsaP2RCAQLQEzG9beE7Sui08vHNZHnSmpPsqokDBvwKwiOUVQHWwJPmLA+hsCYHmBHy4L/PEBpE8D62CY30QyO+//35tu+223R6MGzcue9qD7atxvouGi8ZmicmTJ2vUqFG2LmTj5s+fr+HDh2vRokXZ/zdrPOnZcGGennHzzTdryy23zLUPgzsjgDjeGT9mQwACwRPwIZ9Ef3F4jKgfOYRvsTX6iwUkhkAAAikSIH+JNOrUj+IILPlLHHHEiygI+HBfdgKSelIn9CznUk8qp+GCepLlgYtgGPWkCIJIw0UcQazSCwTzKul2vjYfODtnyAoQgECUBMyv/j2nD8/mml8yXMETLRq3o+Bf8tFCLC8ZqMPlyF8cwmdrCPQm4MN9mTcmiOR5ieUc74NAPn36dI0YMaLb8qlTp2rkyJHWnvzmN7/Rfvvtp8ceeyyb46LhYtq0aTrooIMK+2AmPvXUU9p///21YMGCbB3TsDFhwgT179+/e92eDRdDhgyRYTdoUHuR3xomA1sSQBzngEAAAhDI9BX0l4QPAvUjv4OP/uJ3fLAOAhBwRoD8xRn66jamflQd27pXJn+pmzj7QaBPAj7cl52Gh3pSpwTbzKee1L4W08ioWZ2HelLFB9WT5akneRKIEsz4mxLWqHoJfmCxasIt1kcwdwjfYms+cFpAYggEIJAaAfMTaC9I+miD4z+XdIake2oCQv5SImjE8hJherAU+YsHQcAECEi+3JdFYoFIXoSa5RwfBPJOxeXGRgUaLiyDz7BcBBDHc+FiMAQgECcBX/JJ9BeH54v6kUP4Flujv1hAYggEIJAaAfKXCCNO/SiuoJK/xBVPvAmWgC/3ZRkAqSeVQbGPNagn0XBR4fGKamnqSVGFUzRcxBXP0r1BMC8daakL8oGzVJwsBgEIxEHg3ySd18OV+1Y0Wtxds3sU/EsCjlheEkiPliF/8SgYmJIyAV/uy6IxQCQvSq7NPB8E8ttvv1077bRTt6V5n3BBw0V7kb+i45PMsojjyYQaRyEAgdYEfMkn0V8cnlTqRw7hW2yN/mIBiSEQgEBqBMhfIos49aPIAiqJ/CW+mOJRkAR8uS/Lgkc9qSySDetQT2pfi+EJFxUdvoCWpZ4UULAsTaXhwhJUqsMQzP2OPB84/Y4P1kEAArUTML9t4XlJH5M0d0WjxV21W7F8Qwr+JYBHLC8BoodLkL94GBRMSo2AT/dlJ+wRyTuh18dcHwTy+++/X9tuu223hePGjdOYMWOsvZ0/f76GDx+uRYsWZXPKfsLFwoULdeCBB2revHnZ+s0eAT1r1iztscce3TZPnjw5G5fn9cADD2SNJ6+//no27ZRTTtH48eO16qqrdi9j/n/s2LHZ/w8ZMkTTp0/XoEHtRf48djC2NwHEcU4EBCAAgYyAT/kk+ovDQ0n9yCF8i63RXywgMQQCEEiJAPlLZNGmfhRZQFe4Q/4SZ1zxKigCPt2XZYKjnlQmzRVrUU9qX4uhnlTBwQtoSepJAQUrh6k0XOSAleJQBHO/o84HTr/jg3UQgEDtBL4ryfxk2xmS7qx9994bUvDvMACI5R0C9Hg6+YvHwcG0VAj4dF92yhyRvFOCDfN9EMh/97vfacSIETKNE+Z19NFH64ILLtCHPvQhK28bn5BRdsNF4xM0mjVcNDZ9NGuWaOdMY9PGD37wA40ePbrXNBou2lEs933E8XJ5shoEIBA0AZ/ySfQXh0eJ+pFD+BZbo79YQGIIBCCQEgHyl4iiTf0oomA2uEL+Em9s8SwYAj7dl2VDo55UMlHqSe0bLqgnlXzoAlqOelJAwcppKg0XOYGlNhzB3O+I84HT7/hgHQQgUDuBLZY1XDxa+67NN6Tg30EgEMs7gBfAVPKXAIKEibET8Om+LIM1InkZFFes4YNA/tprr+mII47QDTfckFm1zTbb6Nprr9XGG2/c1tOlS5fq7LPP7vVEDJuGC7NwX+MaN21s6GjWcPHCCy9o5MiRuueee7LpX/3qV3XVVVdp/fXXb+uDGfCXv/xFJ598siZMmNA9fs6cOdpxxx17zafhwgpnKYMQx0vByCIQgEA8BHzKJ9FfHJ4r6kcO4Vtsjf5iAYkhEIBASgTIXyKJNvWjSALZhxvkL3HHF++CIODTfVkFMOpJJVKlnjSsLU3qSW0RRTmAelKUYe12ioaLuOPbsXcI5h0jrHQBPnBWipfFIQABCHRCgIJ/QXqI5QXBBTSN/CWgYGEqBMIhgEheUqx8EMiNK6bR4IQTTuj26tJLL82aMJrcIb08/9///V8dfPDBuvvuu7v/vq9GisY9mjU0NGJ99913deaZZ8o0OnS9mjVcNGuYmDp1ataEYfP61a9+lT3l48knn8yGDx06VNdcc40GDBjQazoNFzY0Ox+DON45Q1aAAAQgUCEB9JcK4bZbmvpRO0Ju30d/ccuf3SEAAQi0IED+UvB4UD8qCC6gaeQvAQULUyEQLgHqSSXFjnpS71+Q1YiVelJJBy2wZagnBRawAubScFEAWkpTEMz9jjYfOP2OD9ZBAAJJE0AwLxB+xPIC0AKcQv4SYNAwGQJhEEAkLyFOvgjkjY9ZNk+5MHnC4MGD+/TynXfe0QUXXJA9GaLnq6+Gi1mzZmmPPfboHnriiSdmT8dYbbXV+tyjsRHCDGzWcGH+/s4779Ree+2l119/PVvPxgczbsmSJTrppJN00UUXddsxZswYnXHGGVp11VV72UbDRQmHvs0SiOPVM2YHCEAAAh0SQH/pEGAn06kfdUKv+rnoL9UzZgcIQAACBQmQvxQAR/2oALQAp5C/BBg0TIZAmASoJ5UQN+pJ1JNKOEZRLUE9Kapw9ukMDRdpxLmwlwjmhdHVMpEPnLVgZhMIQAACRQggmOekhlieE1jAw8lfAg4epkPAfwKI5B3GyBeBfOnSpbrwwgv1ne98p9ujYcOGZX/3hS98YSUv3377bU2cOFFnnXVWd4ND16C+Gi4ef/xx7bvvvt1PkVhzzTU1efJkHXDAASs9ScPY88gjj+i4447Tgw8+2Gv/vhou3nzzzaxxYtKkSb18+OEPf6gtt9yy6dM6Xn75ZZ122mm67LLLuueYRo2rr75am2222Up+03DR4YFvMx1xvFq+rA4BCECgJALoLyWBLLIM9aMi1Oqbg/5SH2t2ggAEIJCTAPlLTmDUj3ICC3g4+UvAwcN0CIRHgHpShzGjnkQ9qcMjFNV06klRhbOlMzRcpBPrQp4imBfCVtskPnDWhpqNIAABCOQlgGCegxhieQ5YEQwlf4kgiLgAAb8JIJJ3EJ9GgXz99dfXwQcfrHXWWafQqp/5zGe022679Zpr2yTQ7EkPxg5jz4EHHqhNN91Upqnh4Ycf1iWXXKLZs2c3tbGvhgvTpGGaG8xTMbpepuniG9/4hkaMGKFPfvKTeu+997RgwQJNmzZNM2bMyJo5TAPE2muvrdtuuy2b1lfDhXnvxRdfzN6fOXNmrz1GjhyZPf1iyJAh6tevn5577jndcccd2VM8zNM9ul4DBgzQlVdeqe23376pb7YsCwUv8UmI44kfANyHAARCIoD+4jBa1I8cwrfYGv3FAhJDIAABCLghQP6Sgzv1oxywIhhK/hJBEHEBAmERoJ7UQbyoJ1FP6uD4RDWVelJU4WzrDA0XbRGlPQDB3O/484HT7/hgHQQgkDQBBHPL8COWW4KKaBj5S0TBxBUI+EsAkbxgbBoF8oLLdE8bN26cxowZ02uZPE0Cr7zyik4++eReT3xoZdNOO+2krbbaSmeffXb3sL4aLsyA3/3udzr00EN1//33W7k6aNAgXXrppbr33ns1duzYbE6rhgvz/tNPP61jjz1Wc+bMsdqja5DZyzwNY+edd276NAwzLg/LXJsnPhhxPPEDgPsQgEBoBNBfHEaM+pFD+BZbo79YQGIIBCAAATcEyF8suVM/sgQV0TDyl4iCiSsQCIcA9aSCsaKe1Boc9aSCByuwadSTAgtYCebScFECxJiXQDD3O7p84PQ7PlgHAQgkTQDB3CL8iOUWkCIcQv4SYVBxCQJ+EkAkLxAX3wRy44J5EsWUKVOyBgfTgNHX67DDDssaLe68804ddNBB3cNaNVyYQb///e91+umn66qrrmpJ7J//+Z/1/e9/X5/61Kd6NTq0a7gwi5qndZhGjbPOOqulD2asecrGPvvsk/k7cODAljbRcFHgkLeZgjhePlNWhAAEIFAxAfSXigG3Wp76kUP4Flujv1hAYggEIAABNwTIXyy4Uz+ygBThEPKXCIOKSxAIgwD1pAJxop7UNzTqSQUOVIBTqCcFGLQSTKbhogSIMS+BYO53dPnA6Xd8sA4CEEiaAIJ5m/Ajlqf7/UH+km7s8RwCDgggkueE7qNA3uWCse3GG2/UzTffrHnz5mWNC+Y3BJknQIwYMULbbLONVlllFU2bNi1Xw4VZ/7333tMTTzyh6dOn64477tADDzyQbbvFFltou+2203777Zet369fv+zvezY62DRcdPmwePFizZ49Wz/72c+0YMECPfroo9lbAwYMyNY3T+gYPny41ltvPavI0XBhhcl6EOK4NSoGQgACEPCJAPqLw2hQP3II32Jr9BcLSAyBAAQg4IYA+Usb7tSP3BxMH3Ylf/EhCtgAgWQJUE/KGXrqSdSTch6ZqIZTT4oqnLmcoeEiF670BiOY+x1zPnD6HR+sgwAEkiaAYN4i/IjlSX9viPwl7fjjPQQcEEAkdwDd5ZZFGi5c2svefhBAHPcjDlgBAQhAoAAB9JcC0MqaQv2oLJLVrIP+Ug1XVoUABCBQAgHyF+pHJRyjOJcgf4kzrngFgYAIUE8KKFhlmEo9qQyK6a1BPSm9mPf0mIaLtOPf1nsE87aInA7gA6dT/GwOAQhAoBUBBPM+6NBswTcO+QtnAAIQcEAAkdwBdFdbIpC7Ih/uvojj4cYOyyEAAQhIQn9xeAyoHzmEb7E1+osFJIZAAAIQcEOA/IX6kZuTF8Cu5C8BBAkTIRA/AepJ8ce420PqSQkFuyRXqSeVBDLgZWi4CDh4dZiOYF4H5eJ78IGzODtmQgACEKiYAIJ5E8A0W1R86gJZnvwlkEBhJgTiI4BIHl9Mm3qEQJ5IoEtyE3G8JJAsAwEIQMAdAfQXd+xXeoLl0qW9wtH2fYemJ7E1+ksSYcZJCEAgTALkL9SPwjy5NVhN/lIDZLaAAARsCFBPsqEUwRjqSREEsUYXqCfVCNvjrWi48Dg4PphGw4UPUejbBj5w+h0frIMABJImgGDeEH6aLZL+fujlPPkLZwECEHBIAJHcIfy6tkYgr4t0+PsgjocfQzyAAAQgwBMu3J4B6kdu+bfbHf2lHSHehwAEIOCMAPUj6kfODp/vG5O/+B4h7INAUgSoJyUQbupJCQS5JBepJ5UEMoJlaLiIIIjGhddee01vvPGG3nzzzey/jX82Y/r376/VV189+2r880c/+tGmJMoSzKuyL5LwFXaDD5yF0TERAhCAQNUEEMx7EKbZourjFtb65C9hxQtrIRAhAUTyCIPa0yUE8sgDXJJ7iOMlgWQZCEAAAu4JoL9YxKCq+gz1Iwv4DoegvziEz9YQgAAEWhMgf6F+xPdIHwTIXzgaEICAZwSoJ3kWkLLNoZ5UNtE416OeFGdci3pFw0VRcg7m/fa3v9Wzzz6bfT3zzDO9/rxkyZKOLFpjjTW06aabapNNNsm+uv6866679lq33SOhb7311lrtM3ZuttlmHfke8mQ+cIYcPWyHAAQiJ4BgviLANFtEftILuEf+UgAaUyAAgbIJIJKXTdSj9RDIPQqGp6YgjnsaGMyCAAQgUIwA+ssKbtSPVq5vUT9aqQQcQk242L8EzIIABCAQFgHyF+pHYZ3YGq2lflQjbLaCAARsCVBPsiUV4DjqSQEGrWaTqSfVDDyA7UIQ15L9wPl///d/uu6663TXXXfp/vvv1wsvvOD8SL366qvqehqGsW/ttdd2btMGG2ygYcOG6ctf/rJGjBjRbZ9zw2owgA+cNUBmCwhAAALFCCSbv/TERbNFscMT+yzyl9gjjH8QCIYAInkwocpnKAJ5Pl6pjUYcTy3i+AsBCCRAIFn9hfqR3emmftSLUwg1YbvAMgoCEIBA2ASSzV+oH4V9cOuwnvpRHZTZAwIQKECAelIBaCFMoZ4UQpTc2Ug9yR17n3cOQVxL7gPnK6+8ou9+97u64oorvDw7I0eOzOwyl46Pr8MOO0zf//73tc466/hoXqk28YGzVJwsBgEIQKBMAsnlL43waLYo8zjFtRb5S1zxxBsIBE4AkTzwADYzH4E8wqCW5BLieEkgWQYCEICAXwSS01+oH3V2AKkfdcaP2RCAAAQgUAqB5PIX6kelnJskFqF+lESYcRICoRKgnhRq5FrYTT0pwqCW5BL1pJJARrgMDReeBdU89nmHHXbQokWLclm21lprafXVV+/+6t+/f68/mw8mb7zxRvb15ptvdv+56+8WL16ca7+8g+u2b/3119c999yjT37yk3lNDWo8HziDChfGQgACaRFIWjCn2SKtw57XW/KXvMQYDwEIVEwAkbxiwHUvj0BeN/Ew9kMcDyNOWAkBCECgAIGk9BfqR+XUt0z96O6779agQYMKHLlwpqC/hBMrLIUABJIjkFT+0hhd6kfJnfdcDpO/5MLFYAhAoH4C1JPqZ17pjtSTKsUb7OLUk4INXS2G03BRC2b7Tfbff3/95Cc/aTrhwx/+sLbcckttsskm2demm27a/eePf/zj9ps0Gfnyyy/r2Wefzb6eeeaZ7j/Pnz9ff/7zn63W9s0+w/K6666zsj3UQXzgDDVy2A0BCCRAIFnBHLE8gdPdoYvkLx0CZDoEIFAFAUTyKqiyJgQ8IYA47kkgMAMCEIBANQSS0l+oHzU/REXqW9SPqvmGZFUIQAACELAikFT+0pMI9SOr85H0IOpHSYcf5yEQCgHqSaFECjshUIAA9aQC0BKbQsOFZwE3T6Z46623uq0aPHiwRowYoV122UVbb721E2sfeugh3XbbbVnzwpNPPtnLBp/t+9CHPpQ9zSPmFx84Y44uvkEAAoETSFIwRywP/NTWZD75S02g2QYCEMhLAJE8LzHGQyAAAojjAQQJEyEAAQh0RiAp/YX6Uf7D0ld9i/pRfpbMgAAEIACB0ggklb90UaN+VNr5iXoh6kdRhxfnIBATAepJMUUTXyCwggD1JI6CDQEaLmwo1Tjmn/7pn/TAAw+stON6662nbbfdVv/wD//Q6wkX66yzTqnWvfLKK72ecPHII49o7ty5eumll1ru46N9//iP/6hf/OIXpfLxbTE+cPoWEeyBAAQg0E0gOcEcsZzTb0uA/MWWFOMgAAEHBBDJHUBnSwhURQBxvCqyrAsBCEDAKwJJ6S9Dhw5tWvPwsT7T85T4aB/1I6++jzEGAhCAQGoEkspfTHCpH6V2xIv7S/2oODtmQgACtROgnlQ7cjaEQHUEqCdVxza2lWm48Cyi119/vfbbbz9rq0zDxSabbJJ9rb766jK/4cj8t/HPZsE33ngj+zJPfWj887PPPivzZRouyny5tO8nP/mJ9t133zLd8W4tPnB6FxIMggAEINBFICnBHLGcg5+HAPlLHlqMhQAEHBBAJHcAnS0hUDYBxPGyibIeBCAAAW8JJKW/UD8qr75F/cjb72kMgwAEIJACgaTyF+pHKRzp8nykflQeS1aCAARqIUA9qRbMbAKBaglQT6qWb2yr03DhYURvvvlmnXDCCfrd737noXXS+uuvn9m1aNEiL+37+7//e/3gBz/Q8OHDvbSvTKP4wFkmTdaCAAQgUCqBZARzxPJSz00Si5G/JBFmnIRA6AQQyUOPIPYnTQBxPOnw4zwEIJAegWT0l67QUj/q7JBTP+qMH7MhAAEIQKAUAsnkL9SPSjkvSS1C/SipcOMsBGIhQD0plkjiR5IEqCclGfaOnKbhoiN81U6+8cYbdd111+mOO+7Q//3f/1W7WZvVP/rRj+qrX/2qRowYoa9//evZaN/tcwqsps35wFkTaLaBAAQgkJ9AEoI5Ynn+g8EMifyFUwABCARCAJE8kEBhJgR6EkAc5zxAAAIQSI5AEvpLs6j6Xp/x3b4UvlPQX1KIMj5CAAKBEkgif6F+FOjpdGw2+YvjALA9BCBQlAD1pKLkmAcBhwSoJzmEH/DWNFwEErz/+q//0rx58/TMM8/o2Wef7f564403SvVg9dVX1yabbNL9temmm2ro0KH6whe+0HIf3+0rFZJHi/GB06NgYAoEIACB3gSiF8wRyznyRQmQvxQlxzwIQMABAURyB9DZEgJFCSCOFyXHPAhAAAJBE4hef7GJju/1Gd/ts2Ec4hj0lxCjhs0QgEAiBKLPX6gfJXKSK3CT/KUCqCwJAQjURYB6UuukPywAACAASURBVF2k2QcCJRCgnlQCxESXoOEi8MD/7//+b9Z88cILL+jNN9+UacDo+m/PPxs3+/fvL9NQ0fVf8+eu/99ggw2yJotPfOITpRLx3b5SnXWwGB84HUBnSwhAAAJ2BKIWzBHL7Q4Bo5oTIH/hZEAAAoERQCQPLGCYmyYBxPE0447XEIAABCRFrb90GmHf6zO+29cpf9fz0V9cR4D9IQABCPRJIOr8hfoRJ78TAuQvndBjLgQg4AEB6kkeBAETINCOAPWkdoR4vxUBGi44HxAImAAfOAMOHqZDAAKxE4hWMEcsj/3oVu8f+Uv1jNkBAhAonQAieelIWRAC5RFAHC+PJStBAAIQCJBAtPpLgLHAZM8IoL94FhDMgQAEIPA+gWjzF+pHHPNOCZC/dEqQ+RCAgAcEqCd5EARMgEBfBKgncTY6JUDDRacEmQ8BhwT4wOkQPltDAAIQaE0gSsEcsZxjXwYB8pcyKLIGBCDggAAiuQPobAmBdgQQx9sR4n0IQAAC0ROIUn+JPmo4WAsB9JdaMLMJBCAAgSIEosxfqB8VOQrMaSRA/sKZgAAEIiFAPSmSQOJGXASoJ8UVT1fe0HDhijz7QqAEAnzgLAEiS0AAAhCohkB0gjlieTUHJcVVyV9SjDo+QyAaAojk0YQSR2IggDgeQxTxAQIQgEDHBKLTXzomwgIQWEEA/YWjAAEIQMBbAtHlL9SPvD1rwRlG/hJcyDAYAhDomwD1JE4HBDwiQD3Jo2AEbgoNF4EHEPPTJsAHzrTjj/cQgIDXBKISzBHLvT5rwRlH/hJcyDAYAhDoTQCRnBMBAQ8III57EARMgAAEIOAHgaj0Fz+QYkUsBNBfYokkfkAAAhESiCp/oX4U4Ql16BL5i0P4bA0BCFRBgHpSFVRZEwI5CVBPygmM4S0J0HDBAYFAwAT4wBlw8DAdAhCInUA0gjlieexHtX7/yF/qZ86OEIBA6QQQyUtHyoIQsCeAOG7PipErEegnaRtJu0naVtLnJa0p6XVJD0m6V9IMSU9Ieq8DfqtJ+idJe0naWtI/rlhroaQHJc2RdLOklzrYo8jUdSUdIGkfSduvWMD4fIOkayX9qciikr4o6TpJ60u6X9JBkp4ruBbTIJCXQDT6S17HGQ+BdgTQX9oR4n0IQAACzghEk79QP3J2hqLdmPwl2tDiGARSJkA9KeXo47tzAtSTnIcgOgNouIgupDiUEgE+cKYUbXyFAAQCIxCFYI5YHtipC8Rc8pdAAoWZEIBAOwKI5O0I8T4EKiCAOF4B1DSWXEXSlyWdI2krC5evknRGgaYBo7V/SdJ5Fvu8IuksSZdKWmJhU6dDTAPIxcsaSob0sdBTkk5Z1oRy0zLfe32ebbNxf0kTJI1aMe5bkqbkXKNT35ifNoEo9Je0Q4j3VRFAf6mKLOtCAAIQ6JhAFPkL9aOOzwELNCFA/sKxgAAEIiVAPSnSwOKW3wSoJ/kdn1Cto+Ei1MhhNwQk8YGTYwABCEDAWwLBC+aI5d6ereANI38JPoQ4AAEIvE8AkZzTAIEaCSCO1wg7rq3WkHTqiq88nv0/9u4EXLaqvBP3LwoxDtBxttUoidqKOMSOohKnaEQNBjSCgAw2CJdBBQVlEBCZZFBQUKYLggoICAYh4oDRdojYEm3UiOhD9A9OiRo1jVMU1P/ZuK/WrVvnnKo6e1ft4T3Pw2Ny7t5rfd/7LXTXWvXdXTQgFM0DnxjzpuLtGXuWTR3FWzPG/blk4c0SL0/y3XFvmOK6jZOcW77dY6nbiyaQlya5eIKGic3LN2QUOf/vJDsl+fYUMbqFwLQCrd9/mTZx9xFYTsD+y3JC/pwAAQJzE2j984vzo7mtnc5P7Pml8yWWIIE+CzhP6nP15T5zAedJMyfvzYQaLnpTaol2UcAHzi5WVU4ECHREoNUb5jbLO7IKG5qG55eGFkZYBAhMK2CTfFo59xGYQMDm+ARYLh0UKJotTkiy9xDLj5N8KsnVC40Yv1xoMCgaEp620JTwwKHrPpOk+O/565dhLfbYt09yRpLBZovheTZJskWSuw2N97Yk+y38c3MN5Rt+A0XRSLL/QvPFB8qmigeXb6go4ip+ipyLpokbxojlrknOTLJNee2OSS4Y4z6XEKhSoNX7L1VCGIvAsID9F2uCAAECjRVo9fOL86PGrqtOBOb5pRNllAQBAosLOE+yOgjMQMB50gyQezyFhoseF1/q7RfwgbP9NZQBAQKdFWjthrnN8s6uycYk5vmlMaUQCAEC1QnYJK/O0kgE1hGwOW5RTClw+7KJoWi4GPx550KjweFJbhz6fdGcsVeS1w41TRTXF2+gWKoZ4lFJLiobN9YMe1mSA5P869DbIu5ZNjwUTSCDzRmvWGjEOGWCN0uMy/KMJEUsxVxFA0jRTHH50M3Db8AoGjLeNEYsWyU5rxy7mOMlSX40bmCuI1CRQGv3XyrK3zAEFhWw/2JxECBAoLECrX1+cX7U2DXVmcA8v3SmlBIhQGBxAedJVgeBGgWcJ9WIa+jbBDRcWAgEWizgA2eLiyd0AgS6LtDKDXOb5V1fls3Iz/NLM+ogCgIEKhewSV45qQEJJDbHrYIVCDw2yaVDb614TZKTkvxikXFHvamiaFJ4fpKPLHLPHcq3aOwz8OdFQ8MeCw0c313knvXKpovjBv78Cwtv0th24U0ZxRsoqvopmk6K5pLDygEXa4oo8j4kyVHldR8sGzP+Y4lA7pXkrCRbLtHIUVUexiGwlEAr91+UlMAsBOy/zELZHAQIEJhKoJXPL86Ppqq1myYU8PwyIZjLCRBoq4DzpLZWTtyNFnCe1OjydCY4DRedKaVE+ijgA2cfqy5nAgRaItC6DXOb5S1ZWR0I0/NLB4ooBQIEFhOwSW5tEKhQwOZ4hZj9G6pogjimbGpYk/1pSQ5I8tNlOO5Yvt2haJhY81O87eGgJL8cce+mSd6b5L+Xf3Z9ku2SfHGZeYo3ahRv3yjedLHmZ9w3S4xb0f+W5OwkW5c3HFs2X/xqxADPTHJV+fsbynsWy6E4U9gtyery+nHeAjJuzK4jMKlA6/ZfJk3Q9QSmFbD/Mq2c+wgQIFC7QOueX5wf1b4mTFAKeH6xFAgQ6JGA86QeFVuq9Qs4T6rf2Ay/FdBwYSUQaLGAD5wtLp7QCRDoukCrNsxtlnd9OTYrP88vzaqHaAgQqFzAJnnlpAbso4DN8T5WvdKcN0lySZKNy1EnfXvEYPNBMcQ/JnlRku8PRTn8Zojij4u3RByx0NgwqqlhOMnhZo1inp0X3o7xbxVpPDDJuxYaKTYrx9tzoTHkzEXGfkLZcLFB+edPSvKpRa69X5LzkvxV+XaLpd4AUlEqhiGwqECr9l/UkcAsBey/zFLbXAQIEJhIoFXPL86PJqqti1co4PllhYBuJ0CgbQLOk9pWMfE2UsB5UiPL0tmgNFx0trQS64OAD5x9qLIcCRBoqUBrNsxtlrd0hbU4bM8vLS6e0AkQGFfAJvm4Uq4jMELA5rhlUYFA8XaKMwbGmfTNEWsaFW6X5OaFtzl8q3wzxHeGYrtH2Xjw7PL3P04ySfNB0dxwapKdBsbdPMmHKzAohnjoQtPJxUkeXY63Y5ILFhl73GuL84R9kry5HKdo4Hhlkp9XFLNhCEwq0Jr9l0kTcz2BlQrYf1mpoPsJECBQm0Brnl+cH9W2Bgy8iIDnF0uDAIEeCjhP6mHRpVydgPOk6iyNNJ6AhovxnFxFoJECPnA2siyCIkCAQCHQig1zm+UW6zwEPL/MQ92cBAjMQcAm+RzQTdl+AZvj7a9hAzK4Y5I3Lbwlomi6KH6Kt0X87cI/n6shtkcluXShieEh5dgfS7JDkuHGjKWmPjjJ6wcueE2SYyuKddwmimK6ca8dvO6mJFsn+WxF8RqGwDQCrdh/mSYx9xBYqYD9l5UKup8AAQK1CbTi+cX5UW31N/ASAp5fLA8CBHoq4Dypp4WX9soEnCetzM/d0wlouJjOzV0EGiHgA2cjyiAIAgQIjBJo/Ia5zXILd14Cnl/mJW9eAgTmIGCTfA7opmyvgM3x9tauYZGveTvFZmVcV5ZvkPhRDXFumeTygXHPTrJvkp9NMFcVYyw23bhNFMX941x7+4XcDhhoEDkxySFJfjFBvi4lULVA4/dfqk7YeATGFbD/Mq6U6wgQIDBzgcY/vzg/mvmaMGEp4PnFUiBAoMcCzpN6XHypTy7gPGlyM3dUI6DhohpHoxCYi4APnHNhNykBAgTGEWj0hrnN8nFK6Jq6BDy/1CVrXAIEGipgk7yhhRFWswRsjjerHi2P5glJrkqyQZlH8baLg5L8soa8ht9OcUSS4p+1Pg8uM+9wvP+Y5EVJvl9BvMPNJy9O8s5Fxv3LJP808GdPTfKJoWuLN3pclGTjJNcn2S7JFyuI0xAEViLQ6P2XlSTmXgIrFbD/slJB9xMgQKA2gUY/vzg/qq3uBh5DwPPLGEguIUCgywLOk7pcXblVJuA8qTJKA00hoOFiCjS3EGiKgA+cTamEOAgQILCOQGM3zG2WW63zFvD8Mu8KmJ8AgTkI2CSfA7op2yNgc7w9tWpJpNuWTQFrwt0vSdF0seZnwyR/k+T5SR6fpGhK+PHC764pGzXeneSmMZomirc9HLXwdoei6WLNz55JzpzQafjNEl9YaGYocvjqhOOMuvy/JSneurF1+YdLNYQMvmnjhvKewWaKOyQ5ZsFq/3Ks1yQ5IcmvKojTEARWItDY/ZeVJOVeAlUI2H+pQtEYBAgQqEWgsc8vzo9qqbdBJxDw/DIBlksJEOiqgPOkrlZWXpUIOE+qhNEgKxDQcLECPLcSmLeAD5zzroD5CRAgsKhAIzfMbZZbsU0Q8PzShCqIgQCBOQjYJJ8DuimbL2BzvPk1amGEr0xy0kDcOya5IMmdk6xKcmiSuy2RV9F8UbzF4bVJ/n2J6+5YNnLsMWKuSdjuW8b3tPKmf0vytwv/fG6SQRa5tmgKOXyhKeKw8s8vS/KSJD8aun74ukuT7Jbk/w1c99gkxe+LBpUqm0IqSNMQPRdo5P5Lz2si/YYI2H9pSCGEQYAAgXUFGvn84vzIUm2CgOeXJlRBDAQINEDAeVIDiiCE5gk4T2peTfoYkYaLPlZdzp0R8IGzM6WUCAEC3RNo3Ia5zfLuLbK2ZuT5pa2VEzcBAhUI2CSvANEQ3RGwOd6dWjYsk6K54MiBmJ5avi3iLUm2mSDWzyR56RKNDxskOTXJTgNjbp7kwxPMUVx697Lh4lkD9z0pyacmHGexy5+RpGi0KOItmkmKeC8funjjJBcuXPfo8vfFWyyKt4Ks+Vw73FzyioWmlVPGeAtIRSkYhsCSAo3bf1EvAk0RsP/SlEqIgwABAusINO75xfmRVdoUAc8vTamEOAgQaICA86QGFEEIzRFwntScWvQ9Eg0XfV8B8m+1gA+crS6f4AkQ6LZAozbMbZZ3e7G1LTvPL22rmHgJEKhYwCZ5xaCGa6eAzfF21q0FUf/RQmPBiUn2Hoj1hUl2SLLVwO9uSvL+JMV/Fm93eFySojGhaEoY/CmaLor/3r5+RO5VNUpUNc5i5dlwoamjaDbZubzgqwuNF0VDxQfKhokHl80VW5R/XjR6FG8FuXFgwKKRpHi7ReHzv8umjW+3YD0IsR8Cjdp/6Qe5LNsiYP+lLZUSJwECPRRo1POL86MersAGp+z5pcHFERoBAvMQcJ40D3VzNk7AeVLjStLrgDRc9Lr8km+7gA+cba+g+AkQ6LBAYzbMbZZ3eJW1NDXPLy0tnLAJEKhSwCZ5lZrGap2AzfHWlaxNAQ+/iaGI/dqFNzo8pkyiaDYo3n7xniS/GErsnmUjQtGsMdh4UbwdYo+Ft118f+j6qholqhpnqToVb7A4d6HJ4vHLFLNoQHlxko8PXDfcsLEqydlDb7e4c9nQsn2SzRbefnG30v3KJO9K8hVvw2jTv0ati7Ux+y+tkxNw5wXsv3S+xBIkQKC9Ao15fnF+1N5F1NXIPb90tbLyIkBgBQLOk1aA59b2CzhPan8Nu5aBhouuVVQ+vRLwgbNX5ZYsAQLtEmjEhrnN8nYtmr5E6/mlL5WWJwECywjYJLdEeilgc7yXZZ9l0qMaLtbMv9TbKtZcc7skL0py2lDTxagmg6oaJaoaZznn/7nQCHFKkr9c5MKiGeUVST401BxRvBnkvNLjiiS7L7xB5HsDYzwkyUlJnrvIuD9OckiS1SOaXJaL2Z8TGEegEfsv4wTqGgKzFrD/Mmtx8xEgQGBsgUY8vzg/GrteLpyhgOeXGWKbigCBNgk4T2pTtcRamYDzpMooDVShgIaLCjENRWDWAj5wzlrcfAQIEBhbYO4b5jbLx66VC2cs4PllxuCmI0CgyQI2yZtcHbFVLmBzvHJSA64rsFjDxag3Nyzmt16SI5K8ZuCCf0yy88KbLv5t4HdVNUpUNc4462HNmyh2Khsvijd5FG+zuDTJhUl+MDTIvZKclWTL8vcvSPL3A9fcO8mZ5dstlpv/oIWmjROT3Lrchf6cwIQCc99/mTBelxOYmYD9l5lRm4gAAQKTCsz9+cX50aQlc/2sBDy/zEraPAQItFDAeVILiybk6QWcJ01v5856BTRc1OtrdAK1CvjAWSuvwQkQILASgblumNssX0np3Fu3gOeXuoWNT4BAywRskresYMKdTsDm+HRu7ppYYLGGi9cvvLXh8Am+7L9JkkuSbFxGULyl4TlJPjUQUVWNElWNMzHWGDfskOT88rrCY48kPyr//+JcYZ8kbx4w2r+8/udJ7pnkgCSvGvjzrZNcNca8LiEwicBc918mCdS1BGYtYP9l1uLmI0CAwNgCc31+cX40dp1cOAcBzy9zQDclAQJtEnCe1KZqiXVqAedJU9O5cQYCGi5mgGwKAnUJ+MBZl6xxCRAgsGKBuW2Y2yxfce0MULOA55eagQ1PgEAbBWySt7FqYh5bwOb42FQuXLnAqIaLUc0Sy800apz9krxp4Mbi7RCnJineFrHm56lJPrHc4EN/3tSGi/slOW/hDRh/laQwHG6W+NPyrRiPL/M5LMlxQ00tGyZ5S/l2kOKytyd5WZKfTmjkcgJLCcxt/0VZCDRdwP5L0yskPgIEeiwwt+cX50c9XnUtSd3zS0sKJUwCBOYp4Dxpnvrmrl3AeVLtxCZYoYCGixUCup3APAV84JynvrkJECCwpMBcNsxtlluVbRDw/NKGKomRAIE5CNgknwO6KesXsDlev7EZ1hK4fZKjkhw88Nurk7woyU0TWhVjFG/GWPNzbJKiqeBX5S9GNWXsmOSCCee5b3nP08r7/i3J3y7887kJx6ny8uG3V4xqlPi7JO8pJ70+yTYL/1w3IojB624oGze+WGWwxuq9wFz2X3qvDqAVAvZfWlEmQRIg0E+BuTy/OD/q52JrW9aeX9pWMfESIDAnAedJc4I3bb0CzpPq9TV6NQIaLqpxNAqBuQj4wDkXdpMSIEBgHIGZb5jbLB+nLK5pgoDnlyZUQQwECDRUwCZ5QwsjrOkEbI5P5+auFQsUTRFHDozyoSQ7JPnBhCMX95w/cM+ZSV6Z5Ofl70Y1d7w4yTsnnOehSS5O8ujyvi8k2TbJVyccp8rLNypz/8skRQPIdkNv7hjO/dIkuy34/L8RQTwsybsXmjMeWf5ZMVaRrx8CVQnMfP+lqsCNQ6BuAfsvdQsbnwABAlMLzPz5xfnR1LVy44wFPL/MGNx0BAi0WcB5UpurJ/Z1BJwnWRRtEdBw0ZZKiZPACAEfOC0LAgQINFZgphvmNssbuw4E5vnFGiBAgMCkAjbJJxVzfSMFbI43six9CWq4UaKuhovCs2jAOGkA9rXlGzYmsX5CkquSbFDeNG28k8y51LVFM8UBA2/3ODHJIQtvDfnFwE13SnJy2WRR/Hq4GWVw/HsmeVeSvy5/+ZokxdtC/BCoSmCm+y9VBW0cArMQcH40C2VzECBAYCqBmT6/OD+aqkZumpOA55c5wZuWAIG2CjhPamvlxL2WgPMkC6JNAhou2lQtsRIYEvCB05IgQIBAYwVmtmFus7yxa0Bgiwh4frE0CBAgsKyATfJliVzQZAGb402uTi9ie0qSjw9kenWSFyW5acLshxs3Tkuyf5L/GhhnyySXD/z/SzUeLDb98BhnJ9l3oenhZxPGW9Xlj0py0cJbKDYuzbZO8tmhwe+e5IIkzyp/v1SjySTXVpWDcfolMLP9l36xyrYLAvZfulBFORAg0FGBmT2/OD/q6ArqcFqeXzpcXKkRIFCXgPOkumSNOxMB50kzYTZJhQIaLirENBSBWQv4wDlrcfMRIEBgbIGZbJjbLB+7Hi5skIDnlwYVQygECDRZwCZ5k6sjtkUFbI5bHA0QeHDZMPAXZSz/luRvF/753ISxHZbkyIF7Rr2ZoWhOuHSh+eAh5XUfS1I0anxngrkOHnibRHHbPN8AsV6SI8oYilhen+TwJLcO5TNJE8Uk107A5lICvxOYyf4LbwJtFLD/0saqiZkAgZ4IzOT5xflRT1ZTx9L0/NKxgkqHAIFZCThPmpW0eSoVcJ5UKafBZiSg4WJG0KYhUIeAD5x1qBqTAAEClQjUvmFus7ySOhlkDgKeX+aAbkoCBNoqYJO8rZXradw2x3ta+OalvUGSU5PsNBBa8WaKNy00D6z1OW2J0EeNsVWSK4buuUeS85I8u/z9j5M8J8mnxmT5b0mKN1oUb5FY87N5kg+PeX/Vlz22bCB5YJLrk2yz8M91IyaZpIlikmurzsd4/RCoff+lH4yy7KKA/ZcuVlVOBAh0RKD25xfnRx1ZKT1Mw/NLD4suZQIEqhJwnlSVpHFmIuA8aSbMJqlBQMNFDaiGJDArAR84ZyVtHgIECEwsUOuGuc3yievhhgYJeH5pUDGEQoBAGwRskrehSmKMzXGLoGECeyQ5YyCmf0yyc5LibRfj/Gya5L1J/nt58RcWGhC2TfLVoZuLvfVDkhw18Pvi/y7eEvGrMSYanmeaN2SMMc1Yl9yxbEop7Iqf4k0bJyySx/C1pyUpmlr+a8RM90zyriR/PTDusWNF5CIC4wnUuv8yXgiuItBMAfsvzayLqAgQIDDcCP6b34zbFz6enfOj8Zxc1UwBzy/NrIuoCBBojYDzpNaUqt+BOk/qd/3bnr2Gi7ZXUPy9FvCBs9fllzwBAs0WqO3A32Z5swsvuuUFPL8sb+QKAgQIDAnYJLckGi1gc7zR5elrcA9NcnGSRw8AvCLJKWO85eLOZePB7gP3FvcdkOQXI0CHmyaKN0Nsl+SLy+CPmmeSZo2qa/uUJBeVTSbFGzp2THLjIpMUZwqHl/8UlxRv+XjpQtNF8YaP4Z+HJXl3kkeWf1DYFLXxQ6Aqgdr2X6oK0DgE5iVg/2Ve8uYlQIDAsgK1Pb84P1rW3gUNF/D80vACCY8AgTYIOE9qQ5V6HKPzpB4XvyOpa7joSCGl0U8BHzj7WXdZEyDQCoFaNsxtlrei9oJcRsDziyVCgACBqQRskk/F5qa6BWyO1y1s/CkFbl82SLx+4P6bkuy30IRx2RJNF+uVb2o4bui+rZN8dpFYht/2UFx2edmA8O1F7hk1z7iNGlOSLHnbhkneUr4FpLhwnOaU4o0fRYNG8bPYG0CKP/u7hWaL95TX3ZCksFyuGaWOHI3ZXYFa9l+6yyWzPgnYf+lTteVKgEDLBGp5fnF+1LJVINyRAp5fLAwCBAhUIuA8qRJGg1Qt4DypalHjzUNAw8U81M1JoCIBHzgrgjQMAQIEqheofMPcZnn1RTLifAQ8v8zH3awECHRCwCZ5J8rYnSRsjnenlh3N5N4Lb2s4M8lWA/kVb2A4LcmJCw0R3x/K+7+XDRmvGvr9YUmKBoxbl3B6bJJLkzxw4JqrFt6IcfDC/NcONXjcs2zq2Hshjg0Gri/eoHFSkl/NoR6FUfGWiiKe/51kpySLNYusCe9Pk1yY5PHlL0Y5DTdyvD3Jy5L8dA45mrK7ApXvv3SXSmZ9E7D/0reKy5cAgRYJVP784vyoRdUX6pICnl8sEAIECFQm4DypMkoDVSHgPKkKRWM0QUDDRROqIAYCUwr4wDklnNsIECBQv0ClG+Y2y+svmBlmJ+D5ZXbWZiJAoJMCNsk7Wdb2JWVzvH0162nEGy80QZw70BSwhuGHST6S5PPlLx6X5BlDDRDFHxVvqtgjyXeX8Sv22LdPcsaIMT6e5J8WmiyKZo9NkmyR5G5D4xVNIEXDxTwaEe5aNqZsU8a0Y5ILxlgvxVtEijeGnFBeW+S3f5Lzk/w8SdFYUuS0poHl35Jsl+QTY4ztEgKTCFS6/zLJxK4l0HQB+y9Nr5D4CBDosUClzy/Oj3q8kjqYuueXDhZVSgQIzFPAedI89c39OwHnSRZDlwQ0XHSpmnLpnYAPnL0ruYQJEGiPQGUb5jbL21N0kY4n4PllPCdXESBAYAkBm+SWx1wFbI7Pld/kkws8LMnJSTaf8NbijQ9FA8HwmzAWG2a9JHsmef2Ipoulpr4kycvHaOqYMPyxL9+hbJIobrhi4c0Wuyf53ph3j3qLyGK3HlS+WWSpN4WMOa3LCKwlUNn+C1cCXROw/9K1isqHAIEOCVT2/OL8qEOrQiq3CXh+sRAIECBQuYDzpMpJDTiJgPOkSbRc2wYBDRdtqJIYCSwi4AOnpUGAAIHGClSyYW6zvLH1FdgKBDy/rADPrQQIEPi9gE1yq2EuAjbH58Ju0pUL3DnJqiSHjni7xPDoNyV5U5LV5ZsaJpn9dgtvcHh62XRRvDVjqZ/iLRtHl/PM480WRWz3S1I0lvxV+QaOncq3ekyS833Kt1wU9476KfIs3M9a+E/NFpPIunZcgUr2X8adzHUE2iRg/6VN1RIrAQI9E6jk+cX5Uc9WTU/S9fzSk0JLkwCBWQs4T5q1uPluE3CeZCF0UUDDRRerKqfeCPjA2ZtSS5QAgfYJqvJeIAAAIABJREFUrHjD3GZ5+4ou4vEEPL+M5+QqAgQIjCFgk3wMJJdUJ2BzvDpLI81NYMMkz0ryN0kevdBc8Jgykq8u/P7TSd6f5ENJbl5hhHdM8vgkz18Yc9MkTyjHK5o5PpPkqiT/MMGbJFYYzsjbi3OB3cqGj+KCd5Zv2pgm9zuUTRu7JnlG2dRybZIrk7wtyY11JGBMAqXAivdfSBLoqoD9l65WVl4ECHRAYMXPL86POrAKpDD6g+ofrPMVtjZ8p001CRAg0AYB50ltqFKHYnSe1KFiSmUtgTY8nK74A6eaE+iqgA3zrlZWXgQIdEBgRc8vNss7sAKksKiA5xeLgwABApUK2CSvlNNgiwnYHLc2CBAgQKChAivaf2loTsIiUImA/ZdKGA1CgACBOgRW9Pzi/KiOkhizKQKeX5pSCXEQINBRAedJHS1s09JyntS0ioinSgENF1VqGovAjAV84JwxuOkIECAwvsDUG+Y2y8dHdmU7BTy/tLNuoiZAoNECNskbXZ72B2dzvP01lAEBAgQ6LDD1/kuHTaRG4DYB+y8WAgECBBorMPXzi/OjxtZUYBUJeH6pCNIwBAgQWFzAeZLVUauA86RaeQ3eAAENFw0oghAITCvgA+e0cu4jQIBA7QJTbZjbLK+9LiZogIDnlwYUQQgECHRRwCZ5F6vagJxsjjegCEIgQIAAgaUEptp/QUqgDwL2X/pQZTkSINBSgameX5wftbTawp5IwPPLRFwuJkCAwLQCzpOmlXPfkgLOkyyQPghouOhDleXYWQEfODtbWokRINB+gYk3zG2Wt7/oMhhPwPPLeE6uIkCAwBQCNsmnQHPL4gI2x60OAgQIEGiBwMT7Ly3ISYgEKhGw/1IJo0EIECBQh8DEzy/Oj+oogzGbKOD5pYlVERMBAh0VcJ7U0cLOKy3nSfOSN++sBTRczFrcfAQqFPCBs0JMQxEgQKBagYk2zG2WV4tvtGYLeH5pdn1ER4BA6wVskre+hM1IwOZ4M+ogCgIECBBYVmCi/ZdlR3MBgQ4J2H/pUDGlQoBA1wQmen5xftS18stnKQHPL9YHAQIEZirgPGmm3N2dzHlSd2srs3UFNFxYFQRaLOADZ4uLJ3QCBLouMPaGuc3yri8F+Q0LeH6xJggQIFC7gE3y2om7PYHN8W7XV3YECBDomMDY+y8dy1s6BJYVsP+yLJELCBAgMC+BsZ9fnB/Nq0TmnZeA55d5yZuXAIEeCzhP6nHxq0jdeVIVisZok4CGizZVS6wEhgR84LQkCBAg0FiBsTbMbZY3tn4Cq1HA80uNuIYmQIDA7wVsklsNUwnYHJ+KzU0ECBAgMD+BsfZf5heemQnMT8D+y/zszUyAAIFlBMZ6fnF+ZB31UcDzSx+rLmcCBBog4DypAUVoYwjOk9pYNTGvVEDDxUoF3U9gjgI+cM4R39QECBBYWmDZDXOb5ZZQXwU8v/S18vImQGAOAjbJ54De5iltjre5emInQIBAbwWW3X/prYzEey9g/6X3SwAAAQLNFVj2+cX5UXOLJ7J6BTy/1OtrdAIECCwh4DzJ8phIwHnSRFwu7pCAhosOFVMq/RPwgbN/NZcxAQKtEVhyw9xmeWvqKNAaBDy/1IBqSAIECCwuYJPc6hhLwOb4WEwuIkCAAIHmCSz7hcXmhSwiArMRsP8yG2ezECBAYAoB50dToLmlHwKeX/pRZ1kSINBYAedJjS1NswJzntSseohmtgIaLmbrbTYClQr4wFkpp8EIECBQpcCiG+aaLapkNlYbBTy/tLFqYiZAoOUCNslbXsC6w7c5Xrew8QkQIECgRgENFzXiGrrdAvZf2l0/0RMg0GkB50edLq/kViLg+WUleu4lQIBAJQLOkyph7O4gzpO6W1uZjSeg4WI8J1cRaKSAD5yNLIugCBAgUAiM3DDXbGFxEEg8v1gFBAgQmIuATfK5sDd/Upvjza+RCAkQIEBgSQENFxYIgUUE7L9YGgQIEGisgPOjxpZGYPMW8Pwy7wqYnwABArcJOE+yEEYKOE+yMAgkGi6sAgItFvCBs8XFEzoBAl0XWGfDXLNF10suv3EFPL+MK+U6AgQIVC5gk7xy0nYPaHO83fUTPQECBAjcJqDhwkIgsIiA/RdLgwABAo0VcH7U2NIIbN4Cnl/mXQHzEyBA4HcCzpMshrUEnCdZEAR+K6Dhwkog0GIBHzhbXDyhEyDQdYG1NszPOeec7LrrruvkXPx+l12Kz6p+CPRHwPNLf2otUwIEGilgk7yRZZl9UDbHZ29uRgIECBCoRUDDRS2sBu2CgP2XLlRRDgQIdFTA+VFHCyutlQt4flm5oREIECBQoYDzpAox2zyU86Q2V0/sVQtouKha1HgEZijgA+cMsU1FgACByQTW2jAfdatmi8lAXd0dAc8v3amlTAgQaK2ATfLWlq6awG2OV+NoFAIECBBohICGi0aUQRBNFLD/0sSqiIkAAQK3CTg/shAILCLg+cXSIECAQOMEnCc1riSzDch50my9zdZ8AQ0Xza+RCAksKuADp8VBgACBxgosuWGu2aKxdRPYDAQ8v8wA2RQECBBYXsAm+fJGnbzC5ngnyyopAgQI9FlAw0Wfqy/3JQXsv1ggBAgQaKyA86PGlkZg8xbw/DLvCpifAAECIwWcJ/V0YThP6mnhpb30flsLfGyYt6BIQpyPgA+c83E3KwECBMYQWHTDXLPFGHou6bSA55dOl1dyBAi0S8AmebvqteJobY6vmNAABAgQINA8AedHzauJiBoiYP+lIYUQBgECBNYVcH5kVRBYRMDzi6VBgACBxgo4T2psaeoJzHlSPa5Gbb+AN1y0v4Yy6LGAD5w9Lr7UCRBousCyr4RuegLiIzBDgTZ8Jpkhh6kIECAwUwGb5DPlnt9kNsfnZ29mAgQIEKhVQMNFrbwGb7OA86M2V0/sBAh0XMD5UccLLL1KBZwfVcppMAIECKxIwHnSivjac7PzpPbUSqSzF2jDw6kN89mvCzO2RMCGeUsKJUwCBPooYMO8j1WX87QCbfhMMm1u7iNAgEAbBGySt6FKK4jR5vgK8NxKgAABAk0XcH7U9AqJb24Czo/mRm9iAgQILCfg/Gg5IX9O4PcCzo+sBgIECDRLwHlSs+pReTTOkyonNWDHBNrwcGrDvGOLTjrVCdgwr87SSAQIEKhYwIZ5xaCG67RAGz6TdLoAkiNAgEASm+QdXQY2xztaWGkRIECAwBoB50fWAoFFBJwfWRoECBBorIDzo8aWRmANFHB+1MCiCIkAgd4LOE/q6BJwntTRwkqrUoE2PJzaMK+05AbrkoAN8y5VUy4ECHRMwIZ5xwoqnVoF2vCZpFYAgxMgQKAhAjbJG1KIqsKwOV6VpHEIECBAoMECzo8aXByhzVfA+dF8/c1OgACBJQScH1keBMYXcH40vpUrCRAgMEsB50mz1J7BXM6TZoBsik4ItOHh1IZ5J5aaJOoQsGFeh6oxCRAgQKCDAsMHGG14Bu5gGaREgAABAi0QsEnegiKNE6LN8XGUXEOAAAECHRBwftSBIkqhHgHnR/W4GpUAAQIEOiVwpyTfS3LnMqvrkzwuyU87laVkCBAgQIBAPQLOk+pxnfmozpNmTm7CFgu04ctmNsxbvMCEXq+ADfN6fY1OgAABAp0R0HDRmVJKhAABAgRmIGCTfAbIdU5hc7xOXWMTIECAQMMEnB81rCDCaY6A86Pm1EIkBAgQINBYgQ2TfCvJBmWEn0ry7CQ/aWzEAiNAgAABAs0ScJ7UrHpMHI3zpInJ3NBzAQ0XPV8A0m+3gA3zdtdP9AQIECAwMwENFzOjNhEBAgQIdETAJnlLC2lzvKWFEzYBAgQITCug4WJaOfd1XsD5UedLLEECBAgQWLnAcMPFNUmeleQ/Vz60EQgQIECAQG8EnCe1tNTOk1paOGHPVUDDxVz5TU5gZQI2zFfm524CBAgQ6I2AhovelFqiBAgQIFChgE3yCjFnMZTN8Vkom4MAAQIEGiag4aJhBRFOcwScHzWnFiIhQIAAgcYKFA0X30xS/Gfx89nyDRc/aGzEAiNAgAABAs0UcJ7UzLosGpXzpJYVTLiNEdBw0ZhSCITA5AI2zCc3cwcBAgQI9FJAw0Uvyy5pAgQIEKhAwCZ5BYizGMLm+CyUzUGAAAECDRTQcNHAogipGQLOj5pRB1EQIECAQKMFNkhyY5K7lVFquGh0uQRHgAABAg0XcJ7U8AKtCc95UksKJcxGCmi4aGRZBEVgPAEb5uM5uYoAAQIEei+g4aL3SwAAAQIECKxAwCb5CvBmcavN8Vkom4MAAQIEGiqg4aKhhRHW/AWcH82/BiIgQIAAgcYLFA0X/1+Su5eRXpvkOUm+2/jIBUiAAAECBJop4DypmXX5XVTOkxpeIOE1XkDDReNLJEACiwvYMLc6CBAgQIDAWAIaLsZichEBAgQIEFhUwCZ5QxeHzfGGFkZYBAgQIDArAQ0Xs5I2T+sEnB+1rmQCJkCAAIHZCww3XHwpyd8k+ebsQzEjAQIECBDojIDzpIaW0nlSQwsjrFYJaLhoVbkES2BtARvmVgQBAgQIEBhLQMPFWEwuIkCAAAECSwrYJG/YArE53rCCCIcAAQIE5iGg4WIe6uZshYDzo1aUSZAECBAgMF+BuyS5Icl9yjA0XMy3HmYnQIAAge4IOE9qWC2dJzWsIMJprYCGi9aWTuAEEhvmVgEBAgQIEBhLQMPFWEwuIkCAAAECywrYJF+WaDYX2ByfjbNZCBAgQKDxAhouGl8iAc5LwPnRvOTNS4AAAQItErhzkq8muV8Z83VJtkhyU4tyECoBAgQIEGiqgPOkhlTGeVJDCiGMTghouOhEGSXRVwEb5n2tvLwJECBAYEIBDRcTgrmcAAECBAgsIWCTfM7Lw+b4nAtgegIECBBokoCGiyZVQyyNEnB+1KhyCIYAAQIEmikw3HBRNF/8bfnWi2ZGLCoCBAgQINAuAedJc66X86Q5F8D0nRPQcNG5kkqoTwI2zPtUbbkSIECAwAoENFysAM+tBAgQIEBghIBN8jktC5vjc4I3LQECBAg0VUDDRVMrI665Czg/mnsJBECAAAECzRcYbri4IcmOSa5pfugiJECAAAECrRFwnjSnUjlPmhO8aTstoOGi0+WVXNcFbJh3vcLyI0CAAIGKBDRcVARpGAIECBAgMCBgk3zGy8Hm+IzBTUeAAAECbRDQcNGGKolxLgLOj+bCblICBAgQaJfAqIaLVyW5ol1piJYAAQIECDRewHnSjEvkPGnG4KbrjUDrGi6e9rSn9aY4EiWwnMDHPvax4Uva8O/0cmn5cwIECBAgULWAhouqRY1HgAABAgR+K2CTfEYrweb4jKBNQ4AAAQJtE1jr877zo7aVT7x1Cjg/qlPX2AQIECDQEYE7JbkuyUZlPsUbLg5McllH8pMGAQIECBBokoDzpBlVw3nSjKBN00uBNnw5e/gLcr0slKQJjCnQhn+nx0zFZQQIECBAoDIBDReVURqIAAECBAisI2CTvOZFYXO8ZmDDEyBAgECbBZwftbl6Yp+1gPOjWYubjwABAgSaLnDHJF9M8uAy0G8n2SfJ3zc9cPERIECAAIGWCjhPqrlwzpNqBjZ87wXasLlmw7z3yxTABAJt+Hd6gnRcSoAAAQIEKhHQcFEJo0EIECBAgMCiAjbJa1ocNsdrgjUsAQIECHRFwPlRVyopj1kIOD+ahbI5CBAgQKBNAsMNF0XsL0pyYZuSECsBAgQIEGiZgPOkmgrmPKkmWMMSGBBow+bamUlWqRoBAssKrE6yx7JXuYAAAQIECPRPQMNF/2ouYwIECBCYvYBN8orNbY5XDGo4AgQIEOiigPOjLlZVTnUIOD+qQ9WYBAgQINB2gaLh4tqFBouHDiSyc5Lz2p6Y+AkQIECAQMMFnCdVXCDnSRWDGo7AIgJtaLgoQt8zyenDOdzudrfLFVdckTvf+c4KTKDzAj/96U+z5ZZb5te//vWoXPdKckbnESRIgAABAgSmE9BwMZ2buwgQIECAwKQCNsknFVvkepvjFUEahgABAgT6IOD8qA9VluOSAs6PLBACBAgQIDCVwB8luSbJIwfu1nAxFaWbCBAgQIDAxALOkyYmG32D86SKIA1DYAyBtjRcFKlsmqT4G1gePZzXoYcemqOOOmqMdF1CoJ0Chx12WI4++uhRwX+hfANMsRHghwABAgQIEBgtoOHCyiBAgAABArMTsEm+Qmub4ysEdDsBAgQI9FHA+VEfqy7n2wScH1kIBAgQIEBgaoGi4eIzSR41MMJuSd429YhuJECAAAECBCYRcJ40idaIa50nrRDQ7QQmFGhTw0WR2h+Wf4t/8V+2a/084xnPuO1tF3e6050mJHA5geYK/OxnP7vtrRYf+chHRgV5bvn2l182NwORESBAgACBRghouGhEGQRBgAABAj0SsEk+ZbFtjk8J5zYCBAgQIOD8yBromYDzo54VXLoECBAgUIdA0XDxf4b+0te9k5xex2TGJECAAAECBEYKOE+acmE4T5oSzm0EViDQtoaLNam+PMkpw3nf+c53vq3p4ulPf/oKSNxKoBkCH/3oR29rtiheBT3iZ58kb2lGpKIgQIAAAQKNF9Bw0fgSCZAAAQIEOihgk3zCotocnxDM5QQIECBAYLSA8yMro/MCzo86X2IJEiBAgMBsBO6Q5JNJHjcwnYaL2dibhQABAgQIDAo4T5pwPThPmhDM5QQqEmhrw0WR/l8mWZ3k4cMWRx99dA455JCKiAxDYPYCxxxzTA499NBRE385yaokn5p9VGYkQIAAAQKtFdBw0drSCZwAAQIEWi5gk3zMAtocHxPKZQQIECBAYDwB50fjObmqhQLOj1pYNCETIECAQFMF/jDJx5M8YSBADRdNrZa4CBAgQKDrAs6Txqyw86QxoVxGoAaBNjdcFBx3KV/nt+OwzXOf+9y8973vze1vf/sa2AxJoB6BX/3qV3ne856X973vfaMmOD/JXkl+Us/sRiVAgAABAp0V0HDR2dJKjAABAgRaIGCTfJki2RxvwSoWIgECBAi0UcD5URurJuZFBZwfWRwECBAgQKByAQ0XlZMakAABAgQIrEjAeZLzpBUtIDcTqFug7Q0Xa3z2S3LiMNbd7373XHHFFdlss83qdjQ+gRULXH311dlyyy3zgx/8YNRY+yc5acWTGIAAAQIECPRTQMNFP+suawIECBBojoBN8kVqodmiOYtUJAQIECDQWQHnR50tbX8Sc37Un1rLlAABAgRmKjCq4eIVSU6eaRQmI0CAAAECBAYFnCc5T/JvBIHGCnSl4aIAflqS1UkeMqx94oknZr/9ij11PwSaKXDSSSdl//2Lnop1fm5IsmphfX+smZGLigABAgQItEJAw0UryiRIAgQIEOi4gE3yoQJrtuj4ipceAQIECDRJwPlRk6ohlokEnB9NxOViAgQIECAwiUDRcFF8D+OJAzcdmOSESQZxLQECBAgQIFC5gPMk50mVLyoDEqhCoEsNF4XHXZOcnmTbYZytt946l1xySRVmxiBQqcA222yTSy+9dNSYFyfZK8mPKp3QYAQIECBAoH8CGi76V3MZEyBAgEAzBWySl3XRbNHMBSoqAgQIEOi0gPOjTpe3m8k5P+pmXWVFgAABAo0RKBourkry1IGINFw0pjwCIUCAAIGeCzhPcp7U838FpN9Ega41XKwxLj4EHTcMfv/73z9XXHFFHvOYxzSxFmLqmcC1116bLbfcMt/61rdGZX5QkuN7RiJdAgQIECBQl4CGi7pkjUuAAAECBCYX6P0muWaLyReNOwgQIECAQIUCzo8qxDRUPQLOj+pxNSoBAgQIEBgSWD/J+5P89cDvDx71XSNyBAgQIECAwFwEnCede2523XXXUfjFL8+dS1VMSqDHAl1tuChK+swkq5NsNFzfU089NXvvvXePyy71eQucdtppeelLXzoqjBuTrEry4XnHaH4CBAgQINAhAQ0XHSqmVAgQIECgEwK93STXbNGJ9SsJAgQIEGi/gPOj9tewsxk4P+psaSVGgAABAs0TGNVwccRCmK9rXqgiIkCAAAECvRVwnrRu6TVb9PZfB4nPW6DLDReF7b2TnJbk74ahd9ppp7zzne+ct7/5eyiw884757zzzhuV+d8nKTqBvttDFikTIECAAIE6BTRc1KlrbAIECBAgMJ1A7zbJNVtMt1DcRYAAAQIEahJwflQTrGGnF3B+NL2dOwkQIECAwBQCRcPFFUmePXDvUUkOX/hn+FxpiuHdQoAAAQIECFQk4Dzp95CaLSpaVIYhMI1A1xsu1pgcmqT4YLTWz0Me8pBcfvnl2Xjjjaexcw+BiQSuv/76bLXVVrnhhhtG3XdYkqMnGtDFBAgQIECAwLgCGi7GlXIdAQIECBCYrUBvNsk1W8x2YZmNAAECBAhMIOD8aAIsl9Yj4PyoHlejEiBAgACBZQTWS3Jpkq0GrtNwYdkQIECAAIFmCjhPSjRbNHNtiqpHAn1puChK+jdJVie533B9zznnnOyyS/HfyX4I1COwxBcrvp1kVZL31zOzUQkQIECAAIERfxNRn56BLQACBAgQINB0gc5vkmu2aPoSFB8BAgQIEHB+ZA3MT8D50fzszUyAAAECvRcoGi4uSfK8AYkTkhzkDRe9XxsACBAgQKCZAs6TmlkXURHojUDfvmz2J0lOTfK3wxVetWpVzjzzzN4UXqKzE9hjjz2yenXR67POzz8keWmSb84uGjMRIECAAIFeCnjDRS/LLmkCBAgQaJFAZzfJNVu0aBUKlQABAgT6LuD8qO8rYA75Oz+aA7opCRAgQIDA7wVGNVy8Ocl+Gi4sEwIECBAg0FgB50mNLY3ACHRfoG8NF2sqekSS1w6X95GPfGQuu+yyPOhBD+p+5WVYu8DXvva1PP/5z8+//Mu/jJrryIUP6YfXHoQJCBAgQIAAgUJAw4V1QIAAAQIEmi/QuU1yzRbNX3QiJECAAAECIwScH1kWtQs4P6qd2AQECBAgQGAcAQ0X4yi5hgABAgQINE/AeVLzaiIiAr0Q6GvDRVHcrZIUrx2413ClL7zwwmy33Xa9WACSrEfgoosuyvbbbz9q8O8lWZXk8npmNioBAgQIECAwQkDDhWVBgAABAgTaIdCZTXLNFu1YcKIkQIAAAQKLCDg/sjRqE3B+VButgQkQIECAwKQCRcPFhUm2HrjRGy4mVXQ9AQIECBCYj4DzpPm4m5VArwX63HBRFL54lcVbkzx7eBXss88+Ofnkk3u9OCQ/ncC+++6bU045ZdTNH0zysiRfm25kdxEgQIAAAQJTCmi4mBLObQQIECBAYA4Crd8k12wxh1VjSgIECBAgUL2A86PqTXs/ovOj3i8BAAQIECDQLIHbJ3lHkh0GwtJw0awaiYYAAQIECCwl4DzJ+iBAYKYCfW+4WIP9+iQHD8tvuummufTSS/Mnf/InMy2Kydop8M1vfjNbb711rrnmmlEJHJvkNe3MTNQECBAgQKD1AhouWl9CCRAgQIBAzwRau0mu2aJnK1W6BAgQINAHAedHfahyzTk6P6oZ2PAECBAgQGA6gaLh4u1Jdhy4/bTyL9EcPleabgZ3ESBAgAABAnULOE+qW9j4BAj8TkDDxe8XQ/GawNVJ7jq8Pi677LI873nPs2wILCrw3ve+N89//vNH/fmPkqxKcik+AgQIECBAYG4CGi7mRm9iAgQIECAwtUDrNsk1W0xdazcSIECAAIGmCzg/anqFGhyf86MGF0doBAgQINB3gaLh4twkOw1AnF1+v0PDRd9Xh/wJECBAoE0CzpPaVC2xEmixgIaLtYu3cZK3JHnGcE0PPPDAHHfccS0utdDrEjjooINy/PHHjxr+I0lenuT6uuY2LgECBAgQIDCWgIaLsZhcRIAAAQIEGifQmk1yzRaNWzsCIkCAAAECVQs4P6patAfjOT/qQZGlSIAAAQJtFrhdkjOS7D6QhIaLNldU7AQIECDQZwHnSX2uvtwJzEhAw8Vo6DckedXwHz3lKU/Ju9/97tz73veeUXlM02SB7373u3nhC1+YT3ziE6PCfGOSVzc5frERIECAAIEeCWi46FGxpUqAAAECnRNo/Ca5ZovOrTkJESBAgACBpQScH1kfywo4P1qWyAUECBAgQKAJAkXDxVuT7DUQzNuTvCTJr5sQoBgIECBAgACBiQScJ03E5WICBCYV0HCxuNj2SVYnucvgJX/4h3+Yyy+/PM9+9rMntXZ9hwQ++MEPZquttsovf/nL4ax+Ur5i8sIOpSsVAgQIECDQdgENF22voPgJECBAoO8Cjd0k12zR96UpfwIECBDoqYDzo54Wfpy0nR+No+QaAgQIECDQCIFRDRfF9zx21HDRiPoIggABAgQITCPgPGkaNfcQIDCWgIaLpZkeleQtSZ4yfNnhhx+e173udWMhu6hbAkXdjzjiiFFJFa+6eHmSL3YrY9kQIECAAIHWC2i4aH0JJUCAAAECBNK4TXLNFlYlAQIECBDotYDzo16Xf3Tyzo8sCgIECBAg0CqBouHipCT7DkR9UZIdNFy0qo6CJUCAAAECwwLOk6wJAgRqEdBwsTzr+kmKV0QPfsi67a5nPetZueiii/LHf/zHy4/iitYL/Od//me22267fOhDHxqVy8lJXp3kltYnKgECBAgQINA9AQ0X3aupjAgQIECgnwKN2STXbNHPBShrAgQIECAwJOD8yJK4TcD5kYVAgAABAgRaKVA0XByb5ICB6DVctLKUgiZAgAABAusIOE+yKAgQqFxAw8X4pDsnWb3wgesOg7dsuOGGueyyy/L0pz99/JFc2TqBj370o3n+85+fm2++eTj2XyRZleSdrUtKwAQIECBAoD8CGi76U2uZEiBAgED3Bea+Sa7ZovuLTIYECBAgQGBCAedHE4J16XLnR12qplwIECBAoGcCGi7vKUMXAAAgAElEQVR6VnDpEiBAgEDvBJwn9a7kEiZQr4CGi8l8H5vklCRPHL7tuOOOy4EHHjjZaK5uhcDxxx+fgw46aFSsn06yT5LPtiIRQRIgQIAAgf4KaLjob+1lToAAAQLdFJjbJrlmi24uKFkRIECAAIEKBJwfVYDYtiGcH7WtYuIlQIAAAQJrCYxquLgkyXZJfs2KAAECBAgQ6ISA86ROlFESBJohoOFi8jrcOckJSfYevnWrrbbKu971rtzpTneafFR3NE7gZz/7WV70ohfl8ssvHxXbaeWrJX/auMAFRIAAAQIECAwLaLiwJggQIECAQPcEZr5Jrtmie4tIRgQIECBAoGIB50cVgzZ1OOdHTa2MuAgQIECAwEQCoxourkjyd0l+NdFILiZAgAABAgSaLOA8qcnVERuBFglouJi+WC9JsjpJ8SHsdz/3vve9c+mll+ZJT3rS9CO7c+4C//RP/5Stt9463/3ud4djKf4mg1VJ3jb3IAVAgAABAgQIjCug4WJcKdcRIECAAIF2Ccxsk1yzRbsWhmgJECBAgMCcBZwfzbkAdU7v/KhOXWMTIECAAIGZChTflzoqySEDs74vyfM0XMy0DiYjQIAAAQKzEHCeNAtlcxDouICGi5UVeLMkJycpXhW91s/JJ5+cffbZZ2Wju3suAqecckr23XffUXN/NknxB1fPJTCTEiBAgAABAtMKaLiYVs59BAgQIECg+QK1b5Jrtmj+IhAhAQIECBBooIDzowYWZaUhOT9aqaD7CRAgQIBAowSK70sduvCXrB45EJWGi0aVSDAECBAgQKBSAedJlXIajED/BDRcrLzmd01yfJLdh4fabrvtct5552W99dZb+SxGqF3g1ltvzU477ZSLLrpo1FxnJTlwoeHiR7UHYgICBAgQIECgagENF1WLGo8AAQIECDRLoLZNcs0WzSq0aAgQIECAQMsEnB+1rGCLhev8qCOFlAYBAgQIEFhbYFTDxYeTPMcbLiwVAgQIECDQWQHnSZ0trcQI1C+g4aI6472SnDY83EYbbZSLL744m266aXUzGalygWuuuSbbbrttbrzxxlFj753k9MonNSABAgQIECAwKwENF7OSNg8BAgQIEJifQOWb5Jot5ldMMxMgQIAAgY4JOD9qcUGdH7W4eEInQIAAAQJLCxTflzo4yTEDl30syTMX3nxxKzwCBAgQIECgswLOkzpbWokRqFdAw0W1vk9L8uYkjx4e9owzzsgee+xR7WxGq0TgzDPPzJ577jlqrC8keUWS4kO1HwIECBAgQKC9Ahou2ls7kRMgQIAAgUkEKtsk12wxCbtrCRAgQIAAgTEEnB+NgdS0S5wfNa0i4iFAgAABApUKFN+XemWSEwdG1XBRKbHBCBAgQIBAYwWcJzW2NAIj0FwBDRfV1+beSY5L8r+Gh95ll11yzjnnVD+jEacW2HXXXVN8iWLEz9uTHJTku1MP7kYCBAgQIECgKQIaLppSCXEQIECAAIH6BVa8Sa7Zov4imYEAAQIECPRUwPlRiwrv/KhFxRIqAQIECBCYXqD4CzjfNHD7PyX5K2+4mB7UnQQIECBAoEUCzpNaVCyhEmiCgIaL+qqwb/m2i7VmeNjDHpYLL7wwf/7nf17fzEZeVuDzn/98tt9++3zlK18ZdW3xofrkZQdxAQECBAgQINAWAQ0XbamUOAkQIECAQDUCU2+Sa7aopgBGIUCAAAECBJYUcH7U4AXi/KjBxREaAQIECBCoXmC44eKaJE9Kckv1UxmRAAECBAgQaKCA86QGFkVIBJoqoOGi3spsXnbDP3x4muJNF8UbL/zMXmCJL098uXxl5FWzj8qMBAgQIECAQI0CGi5qxDU0AQIECBBoqMDEm+SaLRpaSWERIECAAIFuCjg/amBdnR81sChCIkCAAAEC9QpouKjX1+gECBAgQKANAs6T2lAlMRJogICGi/qL8CdJjk2yw/BUe+21V0477bT6IzDD7wT23nvvnH766aNELkhycJJv4iJAgAABAgQ6J6DhonMllRABAgQIEBhLYOxNcs0WY3m6iAABAgQIEKhWwPlRtZ4rGs350Yr43EyAAAECBNoqsE+SkweC94aLtlZS3AQIECBAYGUCzpNW5uduAr0Q0HAxuzK/OskJw9M95jGPyfnnn5+HP3ydl2DMLrIezPTlL385O+64Y6699tpR2R6Q5A09YJAiAQIECBDoq4CGi75WXt4ECBAgQCBZdpNcs4VlQoAAAQIECMxZwPnRHAvg/GiO+KYmQIAAAQLzF1iV5MyBMDRczL8mIiBAgAABAvMScJ40L3nzEmiJgIaL2RZqiyRvSvKQ4WmLposddljnJRizja6js11wwQW3NVuM+LkhySuTXNnR1KVFgAABAgQI/FZAw4WVQIAAAQIE+i2w6CZ5wbLrrruO0il+eW6/2WRPgAABAgQIzFDA+dEMsddM5fxoDuimJECAAAECzRJ4SZKzB0L6v0mekOSWZoUpGgIECBAgQGBGAs6TZgRtGgJtFNBwMfuq/VmSY5O8cHjq/fbbLyeeeOLsI+rwjPvvv39OOumkURm+O8nBSb7e4fSlRoAAAQIECPxWQMOFlUCAAAECBAiM3CRfhEWzhfVCgAABAgQIzEPA+dEM1Z0fzRDbVAQIECBAoLkCww0XX0ryF0l+2dyQRUaAAAECBAjULOA8qWZgwxNoq4CGi/lV7jVJjhme/olPfGLe+c535sEPfvD8IuvAzP/6r/+anXfeOZ/+9KdHZXNIktd3IE0pECBAgAABAuMJaLgYz8lVBAgQIECg6wLjbJJrtuj6KpAfAQIECBBovoDzoxpr5PyoRlxDEyBAgACB9gnsmOTtSW5fhn5dkv+p4aJ9hRQxAQIECBCoWMB5UsWghiPQBQENF/Ot4vOTFK9f2GgwjD/4gz/IxRdfnG222Wa+0bV09ksuuSTbbrttfvOb4e9W5sYk+yW5rKWpCZsAAQIECBCYTkDDxXRu7iJAgAABAl0UWGqTXLNFFysuJwIECBAg0E4B50c11M35UQ2ohiRAgAABAu0WeGGS45L8aZmGhot211P0BAgQIECgSgHnSVVqGotABwQ0XMy/iA8r37ZQbJ6v9XPQQQfl2GOPnX+ELYrg4IMPznHHFZ+H1/kpmiyKvxXqKy1KR6gECBAgQIBANQIaLqpxNAoBAgQIEOiKwKhNcs0WXamuPAgQIECAQHcEnB9VWEvnRxViGooAAQIECHRHYLjh4oYkj/CGi+4UWCYECBAgQGCFAsXZ0duGxthtxO9WOI3bCRBog4CGi+ZU6XVJDh8O5+lPf3rOPffcPOABD2hOpA2M5Bvf+EZ22WWXfPSjHx0V3RELvyx8/RAgQIAAAQL9FNBw0c+6y5oAAQIECCwl4PnA+iBAgAABAgTaIuD8aAWVcn60Ajy3EiBAgACB7gs8O8lbkzyoTPXrSR6e5BfdT12GBAgQIECAwBgCd0jy7SR3L6/9cZKNy9+NcbtLCBDokoCGi2ZVc9skJya532BYd7rTnfKud70rW221VbOibUg0l19+eV70ohflZz/72XBExf/Y7b/wP3IXNyRUYRAgQIAAAQLzEfCFyvm4m5UAAQIECDRZwPNBk6sjNgIECBAgQGBYwPnRFGvC+dEUaG4hQIAAAQL9Etgkyd8n+R9l2hou+lV/2RIgQIAAgeUE1kvy8SSblRcWTZl/keS65W705wQIdE9Aw0XzavqoJMckee5waK997WtzxBHFyxr8rBE4/PDDc+SRR44CeV+SQ5J8kRYBAgQIECDQewFfqOz9EgBAgAABAgTWEfB8YFEQIECAAAECbRNwfjRBxZwfTYDlUgIECBAg0F+Bhyx8afIfkjy0JNBw0d+1IHMCBAgQIDBKoGi4+EiSp5R/+Kuy4eILuAgQ6J+Ahotm1nz9JEVnxcHD4W2xxRY5++yzc5/73KeZkc8oqn//93/PbrvtliuvvHLUjMcmOXyh4eKWGYVjGgIECBAgQKDZAr5Q2ez6iI4AAQIECMxDwPPBPNTNSYAAAQIECKxUwPnRMoLOj1a6xNxPgAABAgR6JaDholflliwBAgQIEJhY4PZJ/jHJ08o7f102XHx+4pHcQIBA6wU0XDS7hDsleWOSew2Gebe73S3nn39+nvOc5zQ7+pqi+8AHPpAdd9wxP/zhD4dn+F6SVyU5r6apDUuAAAECBAi0U8AXKttZN1ETIECAAIE6BTwf1KlrbAIECBAgQKBuAedHI4SdH9W97IxPgAABAgQ6JzDccPHNJP8jyX91LlMJESBAgAABAtMIFN+v/nCSZ5Q3Fw0Xj01y7TSDuYcAgXYLaLhofv2K/4I+OsmzhkM9+uijc8ghhzQ/gwojPOaYY3LooYeOGvFDSYo/+GyF0xmKAAECBAgQ6IaAL1R2o46yIECAAAECVQp4PqhS01gECBAgQIDAPAScHw2oOz+axxI0JwECBAgQaL3Agxb+lup/SLJxmcl3Fv6Cz+J3Gi5aX1oJECBAgACBSgSGGy6KQYv9mM9VMrpBCBBolYCGi3aU685Jjkiy/3C4L3jBC7J69eoUb73o8k/xNotVq1blPe95z6g0T0xyeJKfdtlAbgQIECBAgMDUAr5QOTWdGwkQIECAQGcFPB90trQSI0CAAAECvRJwfuT8qFcLXrIECBAgQKBigfsneX+SR5bjarioGNhwBAgQIECgAwLFXwS++UAeGi46UFQpEJhGQMPFNGrzu+clSd6Q5K6DIdzvfvfLO97xjjzjGWveXDS/AOuY+SMf+Uhe/OIX59vf/vbw8D9aaLJ4dZK31TGvMQkQIECAAIHOCPhCZWdKKRECBAgQIFCZgOeDyigNRIAAAQIECDRAwPnR2kVwftSARSkEAgQIECDQAoH7JvlAkkeVsX43yZ8m+XkLYhciAQIECBAgMBuBDyZ51sBUmyb559lMbRYCBJokoOGiSdUYL5bNkhyV5OnDl59wwgl59auL/oPu/LzhDW/IAQccMCqhjyY5bKF78OruZCsTAgQIECBAoCYBX6isCdawBAgQIECgxQKeD1pcPKETIECAAAECIwWcH/2WxfmRf0EIECBAgACBcQWGGy5+mKR464WGi3EFXUeAAAECBLovULwN6zkDaT4+yTXdT1uGBAgMC2i4aOeaKN5wcUSSlw+Hv/3222f16tW5y13u0s7Myqh/8pOfZNWqVbnwwgtH5fGWJIcnKf6GIj8ECBAgQIAAgeUEfKFyOSF/ToAAAQIE+ifg+aB/NZcxAQIECBDog4DzI+dHfVjnciRAgAABAlUJ3LN8w8VflANquKhK1jgECBAgQKA7Av+Q5LkD6TxhoQHjM91JTyYECIwroOFiXKlmXrdnkjckWau74kEPelDOPffcPPnJT25m1MtE9clPfjK77LJLvva1rw1f+ZMkxSs8zmhlYoImQIAAAQIE5iXgC5XzkjcvAQIECBBoroDng+bWRmQECBAgQIDAygWcH63c0AgECBAgQIBA9wWKZtUPJtm0TLX4Sz+LN1z8rPupy5AAAQIECBAYU2C44aJ4w+inx7zXZQQIdEhAw0X7i/nUJEclWae74s1vfnP23XffVmV48skn5xWveMWomD+Z5LAkH29VQoIlQIAAAQIEmiDgC5VNqIIYCBAgQIBAswQ8HzSrHqIhQIAAAQIEqhdwflS9qREJECBAgACBbgkMN1z8eOEvAL2PhotuFVk2BAgQIEBghQKXJXnewBh/meTqFY7pdgIEWiig4aKFRRsR8r2SHJGk+BuL1vp58YtfnLPOOivrr79+ozO95ZZbsvvuu+cd73jHqDiLN1ocnuR7jU5CcAQIECBAgEBTBXyhsqmVERcBAgQIEJifgOeD+dmbmQABAgQIEJidgPOj2VmbiQABAgQIEGifwHDDxU/Khoufti8VERMgQIAAAQI1CVySZOuBsZ+U5FM1zWVYAgQaLKDhosHFmSK0fZKckOQOg/c+4hGPyNlnn53HP/7xUwxZ/y2f+cxnsttuu+VLX/rS8GS/WPibAw5Ickr9UZiBAAECBAgQ6LCAL1R2uLhSI0CAAAECUwp4PpgSzm0ECBAgQIBAKwWcH7WybIImQIAAAQIEahbQcFEzsOEJECBAgEAHBC5O8sKBPJ6S5JMdyEsKBAhMKKDhYkKwFlz+zCRHJnnCcKynn3569txznZdgzDWlM844I3vttdeoGP5Pktcm+fBcAzQ5AQIECBAg0AUBX6jsQhXlQIAAAQIEqhXwfFCtp9EIECBAgACB5gs4P2p+jURIgAABAgQIzFZgg4Xv1nwwyWbltN5wMVt/sxEgQIAAgTYIXJRk24FANVy0oWpiJFCDgIaLGlAbMOT9kxyRZNfhWHbfffesXr26ASEmq1atyllnnTUqlnOSHJ7kW40IVBAECBAgQIBA2wV8obLtFRQ/AQIECBCoXsDzQfWmRiRAgAABAgSaL+D8qPk1EiEBAgQIECAwO4E7lQ0XTy6n/GmSeycp/tMPAQIECBAgQKAQOD/JDgMUf5XkY2gIEOifgIaLbtf8VUmOX3jjxe0G03zsYx97W9PFYx7zmLlkf+21197WbPHZz352eP5fJzkwyRvnEphJCRAgQIAAga4K+EJlVysrLwIECBAgML2A54Pp7dxJgAABAgQItF/A+VH7aygDAgQIECBAYOUCww0X/5XknkmKN134IUCAAAECBAgUAucl2XGAYvMkH0ZDgED/BDRcdL/mW5Rvu/iL4VTf9ra3Zddd13kJRq0i55xzTl7ykpeMmuNz5Vstrqw1AIMTIECAAAECfRTwhco+Vl3OBAgQIEBgaQHPB1YIAQIECBAg0HcB50d9XwHyJ0CAAAECBP4oyQcW/pbqp5UUv0hyDw0XFgYBAgQIECAwIPCOJDsP/P/PTvIhQgQI9E9Aw0U/av5nZdPFYKfdbZm/9KUvzVvf+taZKLzsZS/LqaeeOmqu4rVLhy/8D9PXZxKISQgQIECAAIG+CfhCZd8qLl8CBAgQILC8gOeD5Y1cQYAAAQIECHRfwPlR92ssQwIECBAgQGBxgfWTvD/JX5eXaLiwWggQIECAAIFhgXOS7DLwy78pGzZJESDQMwENF/0q+GuSHDOc8mabbZbVq1dnk002qUXjuuuuy6pVq3L11VePGv+QJK+vZWKDEiBAgAABAgR+K+ALlVYCAQIECBAgMCzg+cCaIECAAAECBAj8XsD5kdVAgAABAgQI9FFgvbLh4pll8r9Mcq8k/6+PGHImQIAAAQIERgoMN1w8L8nlrAgQ6J+Ahov+1fz55dsuHjmY+vrrr59zzjknO+64zkswViR0/vnnZ9ddd80tt9wyPM6/lG+1uGxFE7iZAAECBAgQILC8gC9ULm/kCgIECBAg0DcBzwd9q7h8CRAgQIAAgeUEnB8tJ+TPCRAgQIAAga4JFA0XVybZvEysaLi4b5IfdC1R+RAgQIAAAQJTC6xOsvvA3RoupqZ0I4F2C2i4aHf9po3+YWXTxQuHB3jlK1+Zk046adpx17pvv/32y5ve9KZRY727bLb4SiUTGYQAAQIECBAgsLSAL1RaIQQIECBAgMCwgOcDa4IAAQIECBAgsK6A8yOrggABAgQIEOiTwO2SXJFkizJpDRd9qr5cCRAgQIDAeAJnJlk1cOnWSd4z3q2uIkCgSwIaLrpUzclzeV3Z+LDWnU972tOyevXqPOQhD5l8xCQ33HBDVq1alY997GOj7j9i4ZfFvH4IECBAgAABArMS8IXKWUmbhwABAgQItEfA80F7aiVSAgQIECBAYPYCzo9mb25GAgQIECBAYPYCxXem3ptky3JqDRezr4EZCRAgQIBA0wVOT7LnQJDbJin+wnE/BAj0TEDDRc8KPiLd4n8AiiaIhw7+2QYbbJCzzz47L3zhOi/BWFLs3e9+d3bbbbf8+Mc/Hr7uq2Vzx8XICRAgQIAAAQIzFvCFyhmDm44AAQIECLRAwPNBC4okRAIECBAgQGCuAs6P5spvcgIECBAgQGAGAhouZoBsCgIECBAg0HKBtyR52UAO2yXxHdiWF1X4BKYR0HAxjVr37nlU2XTxvOHUDjzwwBx33HFjZXzQQQfl+OOPH3Vt8TcCHJ7ki2MN5CICBAgQIECAQLUCvlBZrafRCBAgQIBAFwQ8H3ShinIgQIAAAQIE6hZwflS3sPEJECBAgACBeQoMN1zckuT+Sb43z6DMTYAAAQIECDRKYLjhYuck5zUqQsEQIDATAQ0XM2FuxSTrl00XBw9Hu/nmm2f16tV54AMfODKRm266KatWrcpVV1016s+PLZstig+mfggQIECAAAEC8xDwhcp5qJuTAAECBAg0W8DzQbPrIzoCBAgQIECgOQLOj5pTC5EQIECAAAEC1QqMarjYKMl3qp3GaAQIECBAgECLBd6cZN+B+F+c5J0tzkfoBAhMKaDhYkq4Dt+2Y9l48WeDOd7jHvfIWWedlec9b+2XYLz3ve/N7rvvnv/4j/8YJvl62WhxfoetpEaAAAECBAi0Q8AXKttRJ1ESIECAAIFZCng+mKW2uQgQIECAAIEuCDg/6kIV5UCAAAECBAgMC1ya5AXlL4u/SFTDhTVCgAABAgQIDAq8IcmrBn6xa5JzEREg0D8BDRf9q/k4Gf9F2XSxxfDFhx12WI488sjbfv3a1742Rx111KjxriybLT43zmSuIUCAAAECBAjULOALlTUDG54AAQIECLRQwPNBC4smZAIECBAgQGDuAs6P5l4CARAgQIAAAQIVC1yc5IXlmEXDxZ8m+XbFcxiOAAECBAgQaK/AcUkOHAh/VZKz2puOyAkQmFZAw8W0ct2/705l08Vgd95tWT/3uc+97T/f9773jVJ4Y9ls8bPuE8mQAAECBAgQaImAL1S2pFDCJECAAAECMxTwfDBDbFMRIECAAAECnRJwftSpckqGAAECBAj0XmCw4eLWJA9JcmPvVQAQIECAAAECawSOTXLQAMceSVbjIUCgfwIaLvpX80kzLl6BdESS+y9z47fKRotzJp3A9QQIECBAoCECxf/WbVxupBZ/e82fJLlPknsmuWuSuyT5oyTrlfEWm67/tfDqwJ8k+VGS7yf59yTfTPL/JbkhyfVJiv+N9DNfAV+onK+/2QkQINAHAc8R7auy54P21UzEBAgQIECAQLMEnB81qx6iIUCAAIH6BOz71GfbhJHflWT7gbO/hyb5ehMCEwMBAgQIdFLAc0X7ynpUkkMHwn55kre2Lw0REyCwUgENFysV7Mf9TyybLp65SLofLpstPt0PDlkSIECAQAcEiuaJJyfZLMnjkvzPsrGijtSKRoz/m+Sfk1yd5JNlk0YdcxlztIAvVFoZBAgQIFClgOeIKjXnN5bng/nZm5kAAQIECBDojoDzo+7UUiYECBAg8FsB+z79WwnvWGiw2LlMu/jL1jRc9G8NyJgAAQJ1CXiuqEt2tuMemeSwgSn3T3LSbEMwGwECTRDQcNGEKrQjhj8umy72GQr3lLLZ4j/bkYYoCRAgQKDHAn+e5G8Wmh42T/LUOTt8fKHZ46ok70/y+TnH0ofpfaGyD1WWIwECBOoV8BxRr+88Rvd8MA91cxIgQIAAAQJdFHB+1MWqyokAAQL9ErDv0696D2f79oU317+4/GXRcPGIhTdefLXfJLInQIAAgRUIeK5YAV5Dbz18Ia7XDcR2QJI3NDRWYREgUKOAhosacTs69J5l40WRXvE/Jmd0NE9pESBAgEA3BIpN0RcmeUGShzc0pS8nec9CfO9O8qWGxtj2sHyhsu0VFD8BAgTmI+A5Yj7us5rV88GspM1DgAABAgQI9EXA+VFfKi1PAgQIdEPAvk836lhFFucm+V/lQL9K8ugk11UxsDEIECBAoDcCniu6XepDkhw9kOJBSY7vdsqyI0BglICGC+tiGoE1fyt48bdz+yFAgAABAk0U2LV8/e/Yb7K4y13ukkc84hF52MMelgc96EF54AMfmPve9765173ulbvd7W7ZYIMNcsc73jHrrbfebfneeuut+fnPf54f//jH+eEPf5jvfe97+c53vpObbropX/va1/KVr3wlX/rSl/KTn/xkEp/if1vfmeScSW5y7bICvlC5LJELCBAgQGBAwHNEP5aD54N+1FmWBAgQIECAwGwFnB/N1ttsBAgQIDC5gH2fyc26fsfqJLuXSWq46Hq15UeAAIFqBTxXVOvZ1NGGGy5em+SopgYrLgIE6hPQcFGfrZEJECBAgACB2QrcJ8neSYq/Te+ey029ySab5MlPfnI222yzPO5xj7ut0aKOn6Lx4p//+Z9z9dVX55Of/GSuu26svxTn++VbpE5byOff64irZ2P6QmXPCi5dAgQITCHgOWIKtJbf4vmg5QUUPgECBAgQIECAAAECBAgQGFPAvs+YUD297PTybLFIX8NFTxeBtAkQIDCBgOeKCbA6cukBQ2+00HDRkcJKg8CkAhouJhVzPQECBAgQINA0gfsn2T/JvkmWfLbZcssts8UWW2TzzTfPRhttNJc8brzxxlx11VW58sorc8UVVywXQ/FFwJOTnJjkW8td7M8XFfCFSouDAAECBBYT8BzR37Xh+aC/tZc5AQIECBAgQIAAAQIECPRDwL5PP+q80iw1XKxU0P0ECBDoh4Dnin7UeVSWr05ywsAfHJnk8P5yyJxAfwU0XPS39jInQIAAAQJtF7hLktckOWipRotnPvOZ2W677bL11ltnww03bFTON998cy699NJcdNFF+fCHP7xUbMUXAo9PckySnzQqiXYE4wuV7aiTKAkQIDBLAc8Rs9Ru5lyeD5pZF1ERIECAAAECBAgQIECAAIGVCtj3Walgv+4fbrh4bJLP94tAtgQIECCwhIDnCsuj+Atg3zjA8Pokh2AhQKB/Ahou+ldzGRMgQIAAgS4I7L2QxOuS3HNUMne9612z2267ZZdddsnGG2/cinyvv5yjh0QAACAASURBVP76nHvuuTn77LPzox/9aLGYv1/mfVorkmpOkL5Q2ZxaiIQAAQJNEPAc0YQqzD8Gzwfzr4EICBAgQIAAAQIECBAgQIBA1QL2faoW7f54ww0XT0zyz91PW4YECBAgMIaA54oxkHpwyb5J3jyQ57HlXw7bg9SlSIDAoICGC+uBAAECBAgQaJPAE5Icl+Spo4L+sz/7s+yzzz7Ze++9s/7667cpr9/Fesstt+S0007LKaeckq9//euL5fDx8s0e/6eVSc4+aF+onL25GQkQINBEAc8Rv62K54jfOng+aOK/pWIiQIAAAQIECBAgQIAAAQLTCdj3se8z3cpJTk6yT3nzr5JouJhW0n0ECBDojoDnCs8Vg6t5uOHixCSv6s5ylwkBAuMKaLgYV8p1BAgQIECAwLwFjkxy2KggHvCAB+SAAw7IS1/60nnHWOn8p556ak444YR84xvfWGzco5K8ttJJuzmYL1R2s66yIkCAwCQCniPW1er7c4Tng0n+DXItAQIECBAgQIAAAQIECBBoroB9H/s+K1mdb0ryinKAXyf5yyT+wrOViLqXAAEC7RbwXOG5YligeNPJqQO/PCnJ/u1e5qInQGAaAQ0X06i5hwABAgQIEJilwJ8neWu5wbnWvOutt14OP/zwHHLIIfmDP+jmY81vfvObHHPMMTniiCNy6623jnL/VJKXJfn8LIvSsrl8obJlBRMuAQIEKhTwHOE5YrHl5Pmgwn/RDEWAAAECBAgQIECAAAECBOYgYN/Hvk8Vy2644eKvknyiioGNQYAAAQKtEvBc4blisQW7Z5LTB/6weDvWmmbNVi1ywRIgsDKBbn4zcWUm7iZAgAABAgSaI7AqyRlJ1nlm2WGHHXL00Udno402ak60NUZy44035tBDD80FF1wwapbiC4PFh7zVNYbQ5qF9obLN1RM7AQIEphfwHFHaeY4YuYg8H0z/75Y7CRAgQIAAAQIECBAgQIDAvAXs+9j3qWoNnpDk1eVgxRsunp7k41UNbhwCBAgQaIWA5wrPFUst1D3K7y2tuea0JC9txcoWJAEClQpouKiU02AECBAgQIBAhQJvKd/csNaQD3jAA/LGN74x22yzTYVTtWeoSy65JK961avyjW98Y1TQxZtAXt6ebGYWqS9UzozaRAQIEGiMgOeIEaXwHLEWiueDxvzrKhACBAgQIECAAAECBAgQIDCRgH0f+z4TLZhlLn59koPLa4qGi2ck+ViVExiLAAECBBot4LnCc8VyC3TXJG8buEjDxXJi/pxARwU0XHS0sNIiQIAAAQItFrhHkvOTPGs4hxe/+MU55ZRTsuGGG7Y4vZWHfvPNN2efffbJO97xjlGDfSjJjgvNKv+x8pk6M4IvVHamlBIhQIDAsgKeI5Yh8hzxOyDPB8v+6+QCAgQIECBAgAABAgQIECDQKAH7PvZ96liQww0Xz0lyVR0TGZMAAQIEGiXgucJzxbgLcqck7xy4+Owku497s+sIEOiOgIaL7tRSJgQIECBAoAsCj0hycZKHDydz5plnZtWq4k2OftYIrF69OnvsUby9cJ2fLyfZNsmXaN0m4AuVFgIBAgT6IeA5YoI6e47wfDDBcnEpAQIECBAgQIAAAQIECBCYt4B9nwkqYN9nAqxksOGiOE96bpL3TzSCiwkQIECgbQKeKyaomOeK2/7C0/MGyIq3Xew2AaFLCRDoiICGi44UUhoECBAgQKADAk9OcmmSew3msskmm+Scc87Jpptu2oEUq0/hmmuuya677prrrrtuePDvLTRcbL3w6uNPVj9r60bUcNG6kgmYAAECEwt4jpiYLOn5c4TngynWjFsIECBAgAABAgQIECBAgMAcBOz7TIHe832fScQ0XEyi5VoCBAi0X8BzxRQ17PlzxYuSXDDA9vYku0zB6BYCBFouoOGi5QUUPgECBAgQ6IjAM5NcnuSOg/lsueWWOe+887Lhhht2JM160rj55puz00475Yorrhie4OdJtkry4Xpmbs2ovlDZmlIJlAABAlMJeI6Yiu23N/X4OcLzwQrWjVsJECBAgAABAgQIECBAgMCMBOz7rAC6x/s+k6gdmeSw8gZvuJhEzrUECBBon4DnihXUrMfPFS9McvEA3buS7LACSrcSINBSAQ0XLS2csAkQIECAQIcEig+1VyZZfzCnPffcM6effnqH0qw/lb322itnnHHG8ES3JNmi500XvlBZ//IzAwECBOYl4DmiIvkePkd4Pqho7RiGAAECBAgQIECAAAECBAjUJGDfpyLYHu77TCJXNFsUTRfFj4aLSeRcS4AAgXYJeK6oqF49fK4Ybri4NMk2FXEahgCBFglouGhRsYRKgAABAgQ6KFC8rvFDw2+2eM1rXpNjjjmmg+nWn9IhhxyS17++ePvxWj/Fmy6eleST9UfQyBl8obKRZREUAQIEVizgOWLFhGsP0LPnCM8HFa8fwxEgQIAAAQIECBAgQIAAgQoF7PtUiFkM1bN9n0n0hhsuXpDkskkGcC0BAgQINF7Ac0XFJerZc8XfJXnPAGHxf29dManhCBBogYCGixYUSYgECBAgQKCjAo9I8pEk9xrM76ijjsqhhx7a0ZRnk9bRRx+dww5b8/bj3835vf+fvXuB32rM9///RhhD2ZlxthOzPUho7EFo7DJUZhqFiujkWEnEoG06TidMJikV5ZQSqRxqMyhm5FzYM00Sf8aUcRhs/IVpEP3uz23dWd/1vb/f773u01rXWq/1ePTY2/e+1rWu63mt73c+97Wuz7oyCRfHZb74vVSdVsTqKiyojNVw0BgEEECgLALEEWVhrF1JiuII4oMK3UNUiwACCCCAAAIIIIAAAggggECJAsz7lAhY1+kpmvcJIzhM0jjvBJsvOk3SgjAVUBYBBBBAINYCxBUVGp4UxRUnBZIxF0myn3EggEDKBEi4SNmA010EEEAAAQRiIvBDScskHehvD8kW5RudOr7cviypraT/K9+VnKiJBZVODBONRAABBAoWII4omKq4gimJI4gPirs9OAsBBBBAAAEEEEAAAQQQQACBSgow71NJXcssyP/SrrQ+PzLtIZJ+67GTcFHh+4/qEUAAgSoLEFdUGDwlcUVnSZZkkTsekHRihWmpHgEEYihAwkUMB4UmIYAAAgggkAKBhyV19Pdz6NChGj9+fAq6Xr0u1rGN4yOSTqheK2JxJRZUxmIYaAQCCCBQNgHiiLJR1l1RCuII4oMq3EdcAgEEEEAAAQQQQAABBBBAAIGQAsz7hAQrpngK5n3CsFwm6RrvBJsv6iXpzjAVUBYBBBBAILYCxBVVGJoUxBW/kGRJFrm11g96CRfB50xV0OYSCCAQpQAJF1Hqc20EEEAAAQTSKXB9ZoeFQf6uDxgwQDfccEM6NSrc6/PPP1833nhj8CpTJV1Y4UvHqXoWVMZpNGgLAgggUJoAcURpfqHOTngcQXwQ6m6gMAIIIIAAAggggAACCCCAAAIVF2Dep+LE310g4fM+YSSDCRdnS5oVpgLKIoAAAgjEUoC4oorDkvC4IphwscRbb/P/VZGYSyGAQAwESLiIwSDQBAQQQAABBFIk0E/SDH9/O3furEWL/LvvpUijSl3t0qWLFi9eHLxaf0kzq9SEqC/DgsqoR4DrI4AAAuURII4oj2OoWhIcRxAfhLoTKIwAAggggAACCCCAAAIIIIBARQWY96kob/7KEzzvE0ZzsKTrvBNsvugcSbeFqYCyCCCAAAKxEyCuiGBIEhxXdJD0kKQtPdalki6XtDICZi6JAAIRCpBwESE+l0YAAQQQQCBlAj+W9L++bfbUsmVLPfPMM2rSpEnKKKrb3fXr1+voo4/W6tWr/Re2SeP/lPTn6rYmkquxoDISdi6KAAIIlFWAOKKsnIVXluA4gvig8NuAkggggAACCCCAAAIIIIAAAghUUoB5n0rq1lN3gud9woheIMl2hreDhIswcpRFAAEE4ilAXBHRuCQ4rjhe0sOStvJoX5bUS9KfIqLmsgggEJEACRcRwXNZBBBAAAEEUijwlKQ2/n4vX75cRxxxRAopqt/lFStWqHXr1sELPy3pp9VvTdWvyILKqpNzQQQQQKDsAsQRZSctvMKExhHEB4XfApREAAEEEEAAAQQQQAABBBBAoJICzPtUUreBuhM67xNGlISLMFqURQABBOIvQFwR4RglNK44TtIjvoSL/19Se0kvREjNpRFAIAIBEi4iQOeSCCCAAAIIpFBgjKQR/n7PmDFD/frZTo4c1RKYOXOm+vfvH7zcWEkjq9WGiK7DgsqI4LksAgggUCYB4ogyQZZSTQLjCOKDUm4IzkUAAQQQQAABBBBAAAEEEECgPALM+5THsaRaEjjvE8bDn3Bh59nDy5vCVEBZBBBAAIHYCBBXxGAoEhhXtJW0RNI2Hi8JFzG4z2gCAlEIkHARhTrXRAABBBBAIF0CR0p61t/lvn37atasWelSiElvzzzzTN1+++3B1hwl6bmYNLESzWBBZSVUqRMBBBCojgBxRHWcC7pKwuII4oOCRp1CCCCAAAIIIIAAAggggAACCFRMgHmfitGGrzhh8z5hAIIJFxdKmhqmAsoigAACCMRCgLgiFsPwbSMSFlcEEy4+l3R8wtfYxOhuoikIxEeAhIv4jAUtQQABBBBAIKkCj0uyLyDZo1mzZlq1apWaNGmS1P7Gul/r16/XwQcfrDfffNPfzmWS2sW64aU1jgWVpflxNgIIIBClAHFElPqBaycsjiA+iNG9RVMQQAABBBBAAAEEEEAAAQRSKcC8T4yGPWHzPmFkbUeLGb4TLpJ0fZgKKIsAAgggEAsB4opYDMO3jUhYXPFTSUslfc8j/qeXcFHjxbMx4qcpCCBQIQESLioES7UIIIAAAgggkBUYKGma32L+/Pnq3r07PBEKLFiwQKeeemqwBfYGn+kRNquSl2ZBZSV1qRsBBBConABxROVsi645QXEE8UHRdwEnIoAAAggggAACCCCAAAIIIFCyAPM+JROWv4IEzfuEwTlb0i2+EwZLmhKmAsoigAACCEQuQFwR+RDUbkCC4orWkh6VtIPXy395CRdPx5CdJiGAQAUFSLioIC5VI4AAAgggkHIB+7LxRibhYuecQ8+ePXXHHXeknCUe3e/Vq5fmzp3rb8wHkvaV9Fk8WljWVrCgsqycVIYAAghURYA4oirMxV0kIXEE8UFxw89ZCCCAAAIIIIAAAggggAACCJQqwLxPqYIVPD8h8z5hhIIJF0MkXROmAsoigAACCEQqQFwRKX/9F09IXHGYt8PFv3m9/VJSB0nLYkxP0xBAoAICJFxUAJUqEUAAAQQQQCArcJWkK3IWjRo10muvvabmzZvDEwOBtWvXar/99tPGjRv9rbExGxqD5pW7CSyoLLco9SGAAAKVFyCOqLxx0VdISBxBfFD0HcCJCCCAAAIIIIAAAggggAACCJQkwLxPSXyVPTkh8z5hkPpKmuU7wZ6T2T3KgQACCCDghgBxRYzHKSFxBQkXMb7HaBoC1RQg4aKa2lwLAQQQQACB9AjsJelNSZtjjbFjx2r48OHpEXCgp+PGjdOIESP8LbWFh80kveVA88M0kQWVYbQoiwACCEQvQBwR/Rg02IIExBHEBw2OMgUQQAABBBBAAAEEEEAAAQQQKLsA8z5lJy1/hQmY9wmDcoYk/5bwJFyE0aMsAgggEK0AcUW0/gVdPQFxxY8l3SzpJ16Hv5bUUdJjBQFQCAEEEiNAwkVihpKOIIAAAgggECuBSZIuzrWoWbNmssz1LbYg9IjTKG3atCm748ibb1puzObjOkmXxKmdZWgLCyrLgEgVCCCAQBUFiCOqiF3spRIQRxAfFDv4nIcAAggggAACCCCAAAIIIIBA8QLM+xRvV7UzEzDvE8bqdEl3+k74TeaFcqPDVEBZBBBAAIHIBIgrIqMv/MIJiCtaSbpGUnuv1/Z86eeSHilcgZIIIJAEAVY9JmEU6QMCCCCAAALxEthN0jv+3S2mTp2qCy64IF6tpDVZgWnTpmnQoEF+DftyuIekfySIiAWVCRpMuoIAAokXII5waIgdjyOIDxy612gqAggggAACCCCAAAIIIIBAIgSY93FoGB2f9wkjHUy4uFLSsDAVUBYBBBBAIBIB4opI2Iu7qONxha2fudXb1cIA7PnSLyX9vjgNzkIAAVcFSLhwdeRoNwIIIIAAAvEVGCNpRK55++67r/7617/Gt7W0TD/60Y/0xhtv+CXGShqZIBoWVCZoMOkKAggkXoA4wrEhdjiOID5w7F6juQgggAACCCCAAAIIIIAAAs4LMO/j2BA6PO8TRpqEizBalEUAAQTiI0BcEZ+xKKgljscV/+MlWVhf7fnSiZIeLKjjFEIAgcQIkHCRmKGkIwgggAACCMRG4P3Mxgk751pz3XXXafDgwbFpHA2pLTB58mRdfPHF/g8+kLRLgqxYUJmgwaQrCCCQeAHiCMeG2OE4gvjAsXuN5iKAAAIIIIAAAggggAACCDgvwLyPY0Po8LxPGOkeku7yncAOF2H0KIsAAghEJ0BcEZ19UVd2PK7wJ1xY/0+StKgoCE5CAAFnBUi4cHboaDgCCCCAAAKxFDhb0i25ljVt2lTvvfeett5661g2lkZ9K/DVV19p11131ccff+wnOcfbFjEJTCyoTMIo0gcEEEiDAHGEg6PscBxBfODg/UaTEUAAAQQQQAABBBBAAAEEnBVg3sfBoXN43ieMdjdJC3wnkHARRo+yCCCAQDQCxBXRuJd0VcfjinslnewDsP///pJAOBkBBJwTIOHCuSGjwQgggAACCMRa4HFJbXMtvPzyyzVhwoRYN5jGfSswZMgQXXPNNX6OZZLaJcSHBZUJGUi6gQACiRcgjnB0iB2NI4gPHL3faDYCCCCAAAIIIIAAAggggICTAsz7ODlsiX9+ZKPSVdJC3/DYw7Ihjg4XzUYAAQTSIkBc4ehIO/o8ybQtVrCYIXdYwuY9jg4DzUYAgSIFSLgoEo7TEEAAAQQQQKCWwEGZLxir/D99+eWX1aJFC6gcEFizZo0OPPDAYEsPlvSSA81vqIksqGxIiM8RQACB6AWII6Ifg6Jb4GgcQXxQ9IhzIgIIIIAAAggggAACCCCAAAKhBJj3CcUVr8KOzvuEQQwmXEyRNDhMBZRFAAEEEKiqAHFFVbnLezGH44r5krr7NE6TZD/jQACBFAmQcJGiwaarCCCAAAIIVFhgjKQRuWu0b99eS5YsqfAlK1v9pk2b9NZbb+mBBx7Qww8/rJUrV2rdunXZix566KFq1aqVunXrpnbt2mn77bevbGOqUHuHDh20dOlS/5XGShpZhUtX+hIsqKy0MPUjgAACpQskLo7IR7Jx40aNGjVKV155ZY2PLaa4++67tf/++5cuGVENDsYRxAcR3StcFgEEEEAAAQQQQAABBBBAIHUCiZv32bBhg5YvX6777rtPK1as0HPPPZcd1J122klHH320jjvuOJ100knae++9tcUW7i/LcXDeJ8wvWRdJ9/tOIOEijB5lEUAAgeoLOBNXrF69Wt27d5clGfiPp556Sm3atClazuKQJ598UosWLdKzzz6rP/3pT9m6LO6w502dOnXKxiG77LJL0deo5ImOxhV3SOrpcyHhopI3CXUjEFMB97/ZxRSWZiGAAAIIIJBCgdWZDO7NWyTccsstOvvss51lWLt2rcaMGaOFCxfq008/rbcftjhy5MiR6tq1q7bddltn+3zrrbfqnHPO8bf/ZUktne3Qdw1nQWUCBpEuIIBA4gUSFUfUNVqWjGrJmsHYIgkJFw7GEcQHif+zQgcRQAABBBBAAAEEEEAAAQRiIpCYeZ8vvvhC9957r6666iqtWlVj0/e81H369NHo0aPVvHnzmAxFcc1wcN4nTEdPlLTYd8JUSReGqYCyCCCAAAJVFXAirvj666+zMcDYsfaOy5pHsQkX33zzTTYOGT58uF599dV60Rs3bqyBAwdqyJAh2YTQOB2OxhXBhItekubGyZW2IIBA5QVIuKi8MVdAAAEEEEAgDQI/lvRt2rx3fPLJJ2rSpIlzfbddLZYtW6YBAwY0+CU12LkLL7xQ48ePl315dfFYv369dtxxx2DTD5X0Zxf742szCyodH0CajwACiRdITBxR30i9/fbb6t27t/74xz/WKpaEhAsH4wjig8T/aaGDCCCAAAIIIIAAAggggAACMRBIzLzPRx99pBEjRmj69OmhWO1t09dee61OPvlkZ3e7cHDeJ8wYBRMubpLUL0wFlEUAAQQQqJqAM3HFCy+8kH0B17p162rhFJNwYbtaTJgwQb/5zW9CYdtuElOnTtV+++0X6rxKFnY0rpglqa/PpbckS8LgQACBFAmQcJGiwaarCCCAAAIIVFBgqKTxufo7d+6c3b7QxePpp59Wz549837xLaQ/9pYA+6K7/fbbF1I8dmW6dOmixYv9L/LRMElXxq6h4RrEgspwXpRGAAEEqi2QmDiiLjh7++GwYcM0ceLEvEWSkHBhHXMsjiA+qPZvOtdDAAEEEEAAAQQQQAABBBBIo0Ai5n0s2eKKK67QTTfZWvzwh71Zetq0aTrttNOcTbpwbN4nzCB1kvSA74RbJdXYDj5MZZRFAAEEEKiogBNxxXvvvaf+/fvXuWYmbMLFxo0bs8+XLBYp5rD/DZ8xY4Z23XXXYk6vyDkOxhUzJZ3nw7Dki9kVwaFSBBCIrQAJF7EdGhqGAAIIIICAUwKPS2qba7F9WevXz72Xv3z88cfZL74LFiwoCX/mzJk699xznZw0t7abge9YJqldSSDRn8yCyujHgBYggAAC9QkkIo6or4OWiGq7W3z66ad5iyUl4cKxOCJN8cFukm6WZAsI7BgpqfY+5oX/nbLMYosPu0lqJcl2RLPD9jB/VtLvJT0iaX3hVdYoua2kYyWdLek4SbbfudX9oNePVyQFx6+QS+0iyVbGdJZkv4z2Bio3s8QL6S1lEEAAAQQQQAABBBBAAIF4CDg/72OLHK+++urs7halHLbTxdy5c9WmTZtSqonsXMfmfcI4dZT0sO8EEi7C6FEWAQQQqK5A7OOKQpI0wyZc/OEPf1CvXr307rvvFq09dOhQjR49Wo0aNSq6jnKe6GBcMU3SQJ+BJWdazJD0g+dL344wz5eSfqcX2D8SLgqEohgCCCCAAAII1Cmwg7dgaXOBv/3tb2revLlzZPfee6+6du1acrvbtm2r2bNnq1mzZiXXVe0K1q5dq3322Sd42caSPqt2W8p4vTQtqCwjG1UhgAACVRFITBxRl5b9b6tNhNsuWnUdSUm4cCyOSEt8YE9PRkuyN3/ljmITLqyu7plkh1GS9m/gL4QlSIyRdI+kL0L8NdlZkm0FY8kQ+Q5LlJgs6WpJn4eo14r29G3xbW+eurCEpJCQl6Y4AggggAACCCCAAAIIIJBKgUTM+zzxxBPq0aNHSYscc6PfvXv37BummzZt6twN4di8TxhfEi7CaFEWAQQQiE4g9nHF22+/rUsuuaTBF3yGSbgo10tDd999d91///064ogjohtB35UdjCvSmHDB86Xv7lmeL8XiL0f0jSDhIvoxoAUIIIAAAgi4LvBz7y222X60bNlSL730knN9+vzzzzVo0CDNmjWrVtttq+fx48dnt3q2SXAre99992ncuHF69VVbS1b7sDdZd+5sL8917zjooIO0evVqf8N/Iekh93qyucVpWVDp8BDRdAQQSLFAIuKIusZvw4YNGjJkiKZOnVrvECcl4cI66VAckZb4oENmWBZmkhgsgTZ3FJNwYbtaWNKGP3GjkD9dlhwxrMDkCLvGhMBbouq6Rph6rY49Jc3xds6wpA3bnWNJIR2gDAIIIIAAAggggAACCCCAQNECzs/7fPHFF9m5nSlTpuRF+OUvf6mRI0fq0EMP1VZbbaX33ntPt99+e/aZUl07nd5zzz065ZRTikaN8kSH5n3CMAUTLuxB4VlhKqAsAggggEBVBGIbV2zatEnPPvusLr74Yj3//PMNYoRJuHjsscd08skn540rDj/88OyalXbt2mnrrbfWunXrsjHLpEmT8rbBYpqxY8dqm222abCN1SjgWFxhqBf7XPpLmlkNpwivwfOlb/F5vhThTRi3S5NwEbcRoT0IIIAAAgi4JzBW0vBcswcMGKAbbrjBuV5Y4oQlVKxcubJG2xs3bqwbb7xRp59+urbYomboZEkVvXv3zvvl9sorr9Svf/1r5xysweeff362z75jnKTS9sqOViItCyqjVebqCCCAQHECiYgj6ur6vHnz1K9fvzofsOfOS1LChUNxRBriA9ty7g5JbQL3aNiEC3uL0aXerhL+qj6S9JikP3s/PFzScYHkDvvIdrqw3/WNDfyZ8L8hyJIirpF0rZes0SSzG8WvvN01rBr7vJ+keQX86bEg/iJJ13llZ0i6RNKGAs6lCAIIIIAAAggggAACCCCAQPECzs/72MLFM844Q88880wthS5dumR3q9h1111rfGaLLh9++OHssxY7P3iceeaZ2ZdzbL+9vXfArcOheZ8wsMGEi7sknRGmAsoigAACCFRFIJZxxQcffKCJEydq+vTpDT4LyikVmnDx9ddfa8SIEbrqqqtqAdtzpbvuukstWrSo8Zm9PNQSK6w9waN169bZc/bZZ5+qDFhDF3EsrrCdue0ZRe4YJMl2vUjqwfOlb0eW50tJvcOL7BcJF0XCcRoCCCCAAAIIbBZ4WJJNRmaP2bNnZ5MQXDuWLl2qDh0sQbvmUd/E9zvvvKOePXvq8ccfr3XemDFjsl9+XTzmzJmjPn36+Jv+iKQTXOyL1+Y0LKh0eHhoOgIIpFwgEXFEvjF87bXXsjHR8uXLGxziJCVcOBRHJD0+2FbSeC9RIngPhk24yPcWI3taY0m57wYqt0n40ZL8waQlR9gXhEX1/DLsbl8lJB3vlbGHF7Yzd9L3YQAAIABJREFUxhe+c4I7YNwn6RxJHzfwS+Z/MGDtPUnSigZ/MSmAAAIIIIAAAggggAACCCBQqoDz8z5PPPGE2rZtm9ehvp0qNm7cqFGjRslezhU8bGHkggULsjvGu3Y4NO8ThrZ9YBfM+ZJOC1MBZRFAAAEEqiIQq7hi/fr1sv9dvP7662Uv9wxzFJpwUd96FEvyuOSSS2q9NNTasWLFCp100kl6993g9L1kLxXt3LlzmOZWrKxjcYW9IOoyH4btdmE7cSfx4PnSd6PK86Uk3uEl9ImEixLwOBUBBBBAAAEEsgLvZzK3d85ZrFmzRgcccIBzNBs2bNCHH36o119/XS+//LJWr16tVatWqWvXrho8eHDe/lh5S7h45BHLR6h5uLzDxSuvvBJ8E8IHknZxblC/a3DSF1Q6PDQ0HQEEEEhGHBEcx/reIJRvzJOUcOFQHJH0+KCHt5114zz3XJiEi6aSbpF0sq8eS7YY4u08ke+WDiZGWJnFks7zvjvkO8d2xrAECmtvfUkRtlvHQ145S+SwbeSfrudv6VZeW3MrXPIlcvCnGAEEEEAAAQQQQAABBBBAoDICzj8/mjt3rnr16lVL5+CDD9b8+fPrfR729NNP6+c//3net13brqi267prh0PzPmFoj5X0B98JJFyE0aMsAgggUD2B2MQVtrbEkh1sp6tijkITLp577rnsS0M//dSmwr87GjdurIceekht2gQ3t/62zCeffKJzzz1XCxcurNW8sWPHatiwYXkTNYrpSynnOBZX2Auuhvr6m+SEC54vfTvQPF8q5Rc8oeeScJHQgaVbCCCAAAIIVElgr8xbZf+eu9YOO+xQ8DaJVWpfRS9jSRndu3eXJZkEjzi9GaAYBPuS/tlnn/lP/XdJbxVTVwzOSfqCyhgQ0wQEEECgKIFExhGbNm3Kbsk8YMCAGnGR/W+rvdnQ3tizcuXKGmBJSriwjjkSRyQ5PthP0pxMYkLrOn4zwyRcnCLpHl89f/R2q3i7gd/6XSXZ06YuvnJdJd1bx3mXSLrW+8y2j+sp6Z08ZfeQNFdSO++zAd516mrOIZLmSbJ91S1otwcFfynqLxYnIYAAAggggAACCCCAAAIIhBFIxLzPpEmT9Ktf/apWvwuZy7G3XVtSRXAeyCqzOSL7t8UW7i3ZcWTeJ8y9Gky4uF/S6ZL+FaYSyiKAAAIIVFQgVnFFQwkXnTp1ysYAffr4N4L+zqfQhIu6Ej/btWsn+2yPPWy6vPZhz6lGjx6d/Rc8LBFj8uTJ+v73v1/RASu0cofiimDCxeWSfldoPx0qx/Ol7waL50sO3bjVaqp7396qJcN1EEAAAQQQQKAQgRrb7B555JF69tlnCznP+TL1vbnatmC86aabtMsu7m4KcdRRR8nemOA7Okha6ujAJXlBpaNDQrMRQACBrEAi4whLxDzrrLO0fPnyGsM8dOhQnXHGGdndsZKecOFIHJHU+CC4u4TdiLYDhH91SKEJF9tJmpTZcaK/72Y+19vxopA/Y8FkjVmSBuXZGWMbSVdnXrxlSRd2WLLIBZJqvrbr289sxw37vJNXtr6+NJJkT5Ryb50a6/3314U0njIIIIAAAggggAACCCCAAAIlCSRi3sfeAj1ypH31rHmUmnARt8WOYUbakXmfMF2ylzrYCyZyx+8zcxe2iPLlMJVQFgEEEECgogKxiivqS7i47LLL9Otf/zr70s6f/vSneVEKTbioKw7p1q2bbr75Zu244451os+ePVt9+/at9fnxxx+vO++8UzvvvHNFB6zQyh2KK35jObO+ftku4NcU2k9HyvF86buB4vmSIzdttZtJwkW1xbkeAggggAACyRIYKGlarktnnnmmbrvttmT1MNCbL7/8Ura14cSJE2VfUoPH3nvvrdtvv11t27Z12sEWis6aZWviNh+26G26o51K6oJKR4eDZiOAAAKbBRIXR9SVkHnsscdmd7aw3aPyvdmwkIf0Lt03jsQRSYwPbJ7P3sB4o2004iUs2A4QW3pJCrnbqNCEi/0zO0PcLamVd6LtENE98291gfdjcDeK1yR1y7PDRDCxw3bGsOSLDXmuE6bsYZJsz/S9Jdm2MqdlfF4tsO0UQwABBBBAAAEEEEAAAQQQKE0gEfM+db1Zer/99tPChQt1yCH24tv8hz1LOvXUU7Vq1apaBTp27Jh9M/UPfvCD0pQjONuReZ8wMsdIWpZ5SUNu/RQJF2H0KIsAAghURyBWcUW+hIv9998/u4bk5z//ubbccks9/fTTJSVc1JfU0b9/f9kuXNttZ9Pl+Y/FixerSxf/BtTflovb8yiH4ooRmWctY3zaV0j6bXVu/6pchedLNZl5vlSV2869i5Bw4d6Y0WIEEEAAAQTiJGAZ25flGmQZ9sOHD49T+8rWltdff109evTQiy++WGedO+20k6ZNm5ZdSOniNtD+jo0bN04jRth3xs2HbYdob/Rx8UjigkoXx4E2I4AAAkGBRMURtkXzXXfdpQEDBujTT797Mb9th2wP4Dt06KBXX301FQkXjsQRSYwPWmSSCyz7ubX3y2bJsvaWpZMk3eH7BSw04aLGW8Ma2Hki31+472USPyZKsodhuaOHl8ThLx8miaLQssFyF0uaknkDVXDc+cuMAAIIIIAAAggggAACCCBQGYFEzPssXbo0O6eT77A3S59zzjl16t17773q2rVr3s9/8pOfaN68efqP//iPyuhXsFZH5n3CCLSR9IT3wgo7z3YKtRdYvBSmEsoigAACCFRUIFZxhT8Zwl7IOXjw4GxM0KRJk80IpSZc2HOmCy64IPsyr+BhO2jY2pytttqqTvS6rm/PrJYsWaIjjzyyogNWaOUOxRXDJI3z9csWRo0vtJ8OlOP50neDxPMlB27YqJpIwkVU8lwXAQQQQACBZAjM894Um+2N7fjQu3fvZPQs0Iu//OUvsq0ZX3vNXsxb+zj88MN13XXXybY8dD3ZwnpnX9z79Onj76i93dgWyLl4JHFBpYvjQJsRQACBoECi4gjbHvr000/XypX2Iv3vjqFDh2r06NFq1KhRahIuHIkjkhYf2FbPkySd5919yyWdlYnVbVeKnkUmXNguE9f6bufRmbc92r8wSQuF1FFoEoU1pdCy/yXJ/sbs7i2U6CVpLX+GEUAAAQQQQAABBBBAAAEEqiaQiHmf+napaN26dXbX9xYtbH1azWPt2rXZl3I88sgjecHj9nbpMHeFI/M+YbpkCRdP+na4eEtSZ0l/ClMJZRFAAAEEKioQq7jCEi7Gjx+vAw88UL/85S9rJFrkFEpNuPjwww/Vs2fPvLHEmDFjgi/PrIVf6vUrOpq+yh2KK+zlpBN8TU9SwgXPl2re8DxfqtYfAAevQ8KFg4NGkxFAAAEEEIiRwOOS2uba8+ijj+q4446LUfPK15T6vpAeeuihuvbaa7NbQtpiyiQcjz32mI4//nh/V2w75XaO9i1pCyodHQaajQACCNQSSEwc8fnnn+uSSy7RTTfdVKOTxx57bDaJcc8998z+PC07XDgSRyQpPrD5PUuqyL3qyrZYsTcx3uUlRxSTcJFvd4q+lmMd8m/ZaV7iQ+60myUNzuy88U9fPdtIulqSJWfYka9MrvgPJM2V1NH7Qb4kEHuN2PWSctnD/bw6wySKhOwmxRFAAAEEEEAAAQQQQAABBAICiZj3sTmfQYMGadasWXkH2F7GNWrUKLVr107bb7+9rPzjjz+effnG888/X+dNcfDBB2v+/Pk64IADnLtxHJn3CeMaTLj4P2/e4X/DVEJZBBBAAIGKCjgXV5Sa8JCWhAuH4opgwoU9m/hNRe/66lTO86WaLxnj+VJ17jtnr0LChbNDR8MRQAABBBCIhcBqSQfmWmK7QNgkcRKPuXPnqlcvezFu3YdNrF955ZX62c9+pi233NJphlWrVumQQw7x9+FlSS0d7VSSFlQ6OgQ0GwEEEMgrkIg4YtOmTbI4IbjLl23LvHDhQnXo0GFz59OScOFIHJGk+MCCNnvDV+6VmtMzCQ1DJH3u3XzFJFw0ljRNkn/7OruZl4b8e2aLFp7ynWOv9rT2fBiox78TxqOSzpD0QZ5r7S3pTklHe59ZYsmMQLkuXvKJ9WGxt+vH+yHbTXEEEEAAAQQQQAABBBBAAIHSBBIx72MEixYtys77fPqpvd+gfMdTTz2lNm3sa7NbhyPzPmFQSbgIo0VZBBBAIBoB5+KKOCdc3HHHHdndM+JwOBRXBHfzHitpZBwMS2wDz5dqAvJ8qcQbKumnk3CR9BGmfwgggAACCFRW4J3MAqfdc5d46623Nr/BubKXrX7tV111lYYOHdrghW1x5fDhwzV48GBtu+22DZaPa4G3335be+21l79570raI67tbaBdSVpQ6egQ0GwEEEAgr0Ai4ghLOO3Ro4fWrFlTo5MWN9jbDP27X6Ul4cKROCIp8UHwbTvLJZ0lyX9DFpNwEdxJwu7vn0p6OuTfM5usX5jZlWI/77xnvGSKdYF6bJu8+yRZkoTFnSdJWpHnWsFyJ0p60VeuqZeA0d37mWVM244YHAgggAACCCCAAAIIIIAAAtUVSMS8j5HVtbNpqZyuJlw4Mu8TZniO9F4WsZV3EjtchNGjLAIIIFAdAefiChIuCrsxHIorLpQ0xder8ZKGF9bL2Jbi+RLPl2J7c8a1YSRcxHVkaBcCCCCAAAJuCKz3FkVlW/vJJ5+oSROLyZN3vPbaa/q3f/s3/eAHP9AWW2yhdevWacqUKZo0aVLezl533XW66KKLsmVdPNavX68dd9zR33R7dZOrg5uUBZUu3kq0GQEEEKhPwPk4wv738sILL9Ts2bNr9PPYY4/VnDlzaiWipiXhwpE4IgnxgQWaF0m6zrsBLV7r5+124b8ni0m4sERbS1Ro51X0mqRukv4S8s/a/pmdN+7OJFO08s5bmUkGOU3Sq4F6LInbfpGO934+UdIwSV/4ym0vyYLv87yfWYLGOZI+9pXx93VBJnmjf+DzkM2nOAIIIIAAAggggAACCCCAQJECzs/7+PttL9o466yztHy5veeg9MNe3rVkyRIdeaSt9XfrcGTeJwzq4d4LJrb2TrJdOTsGXvAQpj7KIoAAAgiUX8C5uIKEi8JuAofiikGSrvf16reSriisl7EsxfMlni/F8saMe6PcXAEYd1XahwACCCCAQHoEvpSUm4DUl19+qa233vyfiVfYuHGjJk6cqCuuqP09qkWLFpo3b54OOcRe6uve8dVXX2mbbbbxN/wrSTV+4FCvkrCg0iFumooAAggULOB0HLFp0ybdfPPN6tfP1rd/d+y+++6y7Zh/9rOf1YJIS8KFI3FEEuKDw7zdI/b2brapkoZI2hC4+YpJuCg0UaKhX/hC67E5ynMzO6rN9Cq05JFrMgm/19rLRL3E319JGuX7vLekRb4G7ClpjqRjJdn5liCypKEG8jkCCCCAAAIIIIAAAggggEBFBJye98knYi/mGjRoUDZRopCjTZs2OuywwzR58uRaxVu1aqW7775b++9vX5vdOhyZ9wmDGky4sEW9lnDxXJhKKIsAAgggUFEB5+KKOCdcxGmXLYfiCnsYOMN3l7uecMHzJZ4vVfSPdlIrJ+EiqSNLvxBAAAEEEKiOwDeSNscT33zzjbM7OhTL9f777+u8887T4sWLa1UxYsQIjRo1SlttlduFuNirVP88W0S65ZZb+i9sixJr/KD6rSr6iklYUFl05zkRAQQQiLGA03HECy+8oG7dumV3vfIfY8eOzSZjNmrUqBZ9WhIuHIkjXI8PdvYm90/2bjR7xaYlINhOFMHDhYQLa7PtYDFB0sAC/m5ZxrPtgrHRKxtM2LDdMmyLb1skkTsslm0t6WxJx0iyVS32C/y4t5vHE4EdNQpoBkUQQAABBBBAAAEEEEAAAQTqEHB63qeuUf3oo480YcIETZ8+XZ9+arn++Y8+ffpo3LhxmjVrlkaOHFmrkMsJF47M+4T5xfyJt8PFtt5Jn3kJF8+EqYSyCCCAAAIVFXAuriDhorD7waG44kxJt/l6Zc8nLiusl7ErxfMlni/F7qZ0pUEkXLgyUrQTAQQQQACBeAo498W2EoyTJk3Sr35lL9yteZxwwgmaM2eOfvjDH1bishWt06EvtoU4uL6gspA+UgYBBBBwUcDZOOLjjz9W//79tWDBghrunTp1yu56sdtuu+UdDxIuYnWbuhwfWDavBZ+WnGCHrfCwtyvNq0PYlYQLa/5OksbWk3RhfbV+28MM/04ezSXdIamNpHcl9ZBkCRS5w5I5LEljcObcxnU42e4YtkPIP2J1p9IYBBBAAAEEEEAAAQQQQMBNAWfnfRritucn9gKO+fPnZ3e7WLFiRTb5wnar6Nixo3r06KHWrVvLytmLua666qpaVbZr105z587VHnvs0dDlYvd5wp4fme+PvYSL73vYJFzE7q6jQQgggICciytKTbiw2OKCCy7IrjcJHvbST/u3xRZ1L/2t6/qNGzfOxi9HHnlkLG4rh+KKPpJu96FN8p7TxMIxRCN4vsTzpRC3C0WDAiRccE8ggAACCCCAQCkCzm3dWEpn6zrXJsV79epV62OX31Dk0NaNhQypywsqC+kfZRBAAAFXBZyNI+qbKC/XYMRpS+ewfXIkjnA5PmjrTezv7Y3NVC9RwJ+A4B82lxIurN25nSjOkXR85q1R1s9XJT0o6eZMMsUrkvzjZw8ILFHiSq/TU7z//sL7b9tu5lJJVxdwLy/KJGz0l/ReAWUpggACCCCAAAIIIIAAAgggULeAs/M+5RrUf/7znxo8eHD25RzBw17aYQsomzZtWq7LVa0eR+Z9wniww0UYLcoigAAC0Qg4F1eUmnCxYcMGXXLJJZoxY0YtcXshmL0UdLvttqtzNO6+++5sEmjwiNsaFofiClsQ5M9+uU7SJdH8OpR0VZ4v8XyppBso7SeTcJH2O4D+I4AAAgggUJrAev8bYj/55BM1adKktBodPLuuhIu4vR0gDO369eu14447+k+xtwm7OrguL6gMM2yURQABBFwTcDaOIOGi/lvNkTjC1fhgV0n2hKWLNwrLJfWW9Fo9o+JawkXYv2X7S7pbUitJ6yR1k/SCr5LDJC30EjfsxzdlEjZGeTthbCupu6Rxvs8tccM+3xi2IZRHAAEEEEAAAQQQQAABBBDYLODsvE+5xvCdd95Rz5499fjjj9eqcuDAgZo4caK+973vletyVavHkXmfMB6HeztcbO2dZM/DOmb+PRumEsoigAACCFRUwLm4otSEC9McO3asRo4cWQu2d+/emjZtmmw9Sl3H7Nmz1bdv31ofH3/88brzzju18847V3TACq3cobjiVO85RK5r0yQNKrSfMSnH86XaA8HzpZjcnK40g4QLV0aKdiKAAAIIIBBPgXcyC752zzXtrbfe0p577hnPltbTqo0bN2r16tV6//339dJLL+ndd9/VypUrZV/u7I0BhxxySL19qivhYvfdd9f//M//6Cc/sZfjuHW8/fbb2muvvfyNfleSe3tbf9sDVxdUunXT0FoEEEAgvICzcQQJF/UPtiNxhIvxQXCnBlsAYMkWtitDfUcxCRcW982V1M6reJUke6Bgu0uEOfyT1XbeSkmneTtWhKmnrrJmMlrSUK9AMFnCEiomSLrI+9x2yThX0j98Fdr8qP1spvezNV4SxupyNJA6EEAAAQQQQAABBBBAAIGUCjg771Ou8XrxxRd14oknZp85BY9rr702+9ZqFw9H5n3C0AYTLj7yEi78L3MIUx9lEUAAAQTKL+BcXFGOhIu6kibatWsnW6Oyxx75l29s2rRJo0ePzv4LHueee64mT56s73//++UfpSJqdCiuCCZc2IuxBhTR5ahO4flSbXmeL0V1Nzp8XRIuHB48mo4AAggggEAMBGwR0oG5dvzlL3/RwQcfHINmhWvC66+/nt1O0Sa/g8c999yjU045pc4Kv/76a40YMUJXXXVVrTJx244xjMqqVauCiSYvS2oZpo4YlXVxQWWM+GgKAgggUDEBZ+MIEi7qvycciSNcjA9+JukOX8LzREnDJH3RwG9pMQkXP/ASLuyNjrnjp94bH8P8UbDMZdtdYj/vpGckneHtRBGmnrrK+nevyJcosY+kuyS19iqwxIpb8lQWLGcPSmrv1V6OFlMHAggggAACCCCAAAIIIJAOAWfnffzDYwsW7YVd7733nl599VXZrhV//vOf9eGHH+r8889Xnz596hxNe6HXgAH51+EtWbJE7du3d/JOcGTeJ4ytzRk8nXmR+FbeSf/nJVz8b5hKKIsAAgggUFEB5+KKciRcPPHEE2rbtm0tWHvx5/33368jjjgiL/onn3wiS6xYuNCm5msetmvGsGHDtMUW8Vg27FBcYYuG7vFp2guc+lf0ri9v5Txfqu3J86Xy3mOpqC0efzlTQU0nEUAAAQQQSKSA7YO8+Rveo48+quOOO865jtb3hdMmy6+//no1adIkb7/+9re/6fTTT9fy5ctrfd6pUyfNmTNHTZs2dc7ksccek20n6TuW+d5w7Fp/XFxQ6Zox7UUAAQSKEXA2jiDhov7hdiSOcC0+2E3SzZI6efq2EKCXpLUF/PIVk3Bhe5Hblti2g0busLj/iQKu5y/SRtJTvh88Isna82HIevIVt90rxku61PvQdrmw3Sy+9hW21StLvP+2V4qemPlXO8tastd5TfZ2urDi0716/1WGdlIFAggggAACCCCAAAIIIJBGAWfnffyD9eWXX+qKK67QpEmTao3hRRddpAkTJmjbbe3rac3DdlQ/77zztHjx4lqfNfRW6rjfLI7M+4RhtLmLJzM7aObWT5FwEUaPsggggEB1BJyLK8qRcLFu3TqdccYZeuYZe49RzWPixInZ3bLyJU6sWLFCJ510Ut5dthYtWqTOnTtXZ9QKuIpDcUUXSff7umTPa84roItxKMLzpdqjwPOlONyZDraBhAsHB40mI4AAAgggECOBeZJOy7XHtjTs3du/JitGLa2nKfaGovHjx2d3qggejRs31vTp07NfZLfccssaH3/++ecaMmRI9vN8h9U3atQobbVV7qU4bnhYKy1RJPBmprsl9XCnBzVa6tqCSkeZaTYCCCAQWsDZOIKEi/rH2pE4wrX4IJi4EPoXroETgrtXbCPpakmX+M6zBI+5IS9s3xXsdz132K4RVueGkPXkK/5fXt27e2+izJeAYq8avd07eaX33eXVPJXZHOko7599/KCXbPJxGdpJFQgggAACCCCAAAIIIIBAGgWcnfcJDlZdO1W0aNFC8+bNC+4Wro0bN8oWQVqiRr7D5WdH1h9H5n3C/M6RcBFGi7IIIIBANALOxRXlSLjYsGFDNqnCYpHg0apVK911112yeMR/1LeG5eijj9add96pvffeO5pRzHNVh+IKe5mTP5P2Nklnxway/obwfKm2D8+XHLl549ZMEi7iNiK0BwEEEEAAAbcErpF0Wa7Jtv3g8OHD3eqB19r6svwt6WLgwIG68MILtccee+jrr7/WmjVrdNVVV2W/xOY7GtrGMe5I48aNCyag/E7S5XFvdx3tc21BpaPMNBsBBBAILZCYOKLQnr/66qs67bTTtHKlrfv+7rCJ8bvvvlv7779/oVXFupwjcYRr8UG1J8TtHrPEiGt9N9tISWND3nzBOkZn3hhp/4L+IauVbT93vSRLqLDjYklT8tRrGdVjvDIN7a4RpmzY9lIeAQQQQAABBBBAAAEEEEibQGLmfV588UWdeOKJed8Sffjhh8vmQWzXiq233lr2JuopU6bk3RHDbgBb4Lhw4UIddthhzt4Pjsz7hPENJlz8Q9IvJP0pTCWURQABBBCoqIBzcUU5Ei5M9N5771XXrl3z4rZp00a2Rsf+byFxSByTPh2KK06Q9JBvIEi4+A4j+EIv+4TnS+XZ6b2if1ipPLwACRfhzTgDAQQQQAABBL4TGChpWu4/zzzzTN12m32vcO/44osvNGzYsOxbh8pxXHrppdldM/JtJV2O+itdx1lnnaVZs2b5L3OBpPxbeVS6MaXX79qCytJ7TA0IIICAGwKJiSMK5U5LwoUjcYRr8UEUCRftJS3x3d9zJFlM+GmB9/z3JFlwbb/rucN2TLOd00o9OkhamKm/saQ/ertRvJ2n0jBJFGHKltp+zkcAAQQQQAABBBBAAAEEki6QmHkfe1P0oEGDgs9Mihq/oUOHavTo0WrUqFFR58fhJEfmfcJQ2ZzLE5kXNuS2uV8u6TxJq8JUQlkEEEAAgYoKOBdXlCvh4t1331WfPn306KOPlgQc1xeGOhRXdJT0sG8Q7HlJ7oVQJY1NFU7m+VJNZJ4vVeGmS+olSLhI6sjSLwQQQAABBKojUGMR1pFHHqlnn322OleuwFVs1wr7Qrd8uc2lFn8ce+yx2S2V99xzz+IrifjMo446Ss8995y/FfalY2nEzSr28q4tqCy2n5yHAAIIuCaQqDiiEPy0JFw4Eke4Fh/8RNKVhdxnecrsLOlQ389flbQuUG6opBcDP7MtVyw5opX3c9ua5TRJdn4hh+1LfmcmaeNor/BrkrpJ+kshJ9dTpqkk20O9u1fmXEm31FE+TBJFmLIldoHTEUAAAQQQQAABBBBAAIHECyRq3mfJkiXq1q2bPv200HcQ1B7fLl26aMaMGdp1112dHnxH5n3CGB8jaVlmR87c+qnfezu+vxymEsoigAACCFRUwLm4olwJF6a6aNEi9e7du6Q4JK5Jnw7FFccH1svc4b0IqqI3fpkq5/nSd5A8XyrTTZXWaki4SOvI028EEEAAAQTKI7CXpL/nqtphhx1K+pJXniaVVsuyZcvUt2/f7LbPxRytW7fWzTffrIMOOqiY02NzTuPGjfXZZ5/52/Pvkt6KTQPDNcS1BZXhekdpBBBAwF2BxMURDQ1FWhIuHIkj0hQf9JRkk/+5Y6SksQ3dr5K2kzRJUn+vh+HVAAAgAElEQVRf2fqSG4JVniLpHt8Pw+6QUVcT/f1Z7L118v06CvvLWkKJ7bDxep6yNkc6yvtnHz/oPSz5uAAniiCAAAIIIIAAAggggAACCNQWSNS8T6m7pNuzI9shvkWLFs7fK47M+4Rxbuftnpk7h4SLMHqURQABBKoj4FxcUc6Ei40bN2rixIm64ooritKOc9KnQ3FFMF6wl03Z84ekHzxf+naEeb6U9Du9wP6RcFEgFMUQQAABBBBAoE4BW9xkb83NHrZLxAEHHOAs16ZNm2RJFwMGDJAtigxzdOjQQZMnT3a6/9bfV155JTjp/4GkXcJYxKxsmhZUxoye5iCAAAINCiQqjmiot2lIuHAojkhTfFDshLjd0sGkiT96iQhvN3C/7ybpZkmdfOXCJGvUVb3FpDdJ6izJXiva217wVU9b/st7S6UVqW+Hje9LmpxJMLY22jE9U/+lkv7V0O81nyOAAAIIIIAAAggggAACCNQpkKh5nw8++ECXXnppdofzMEdSnh1Znx2a9wkzRMdK+oPvhPu9+YYabyULUyFlEUAAAQQqIuBUXFHOhAvTtORPW4sybty4UC9BtThk6tSp2m+//SoyKKVU6lhcEUy4mO/tCF4KgQvn8nzp21Hi+ZILd2sV2kjCRRWQuQQCCCCAAAIJF3hYUsdcH2fPnp3dztD14+9//7tGjRqlhQsXNviFdaeddtLw4cPVr18/bb/99q53PfuwoE+fPv5+PCLpBIc7lqYFlQ4PE01HAIGUCiQyjqhrLNOQcOFQHJGm+KCUCXF/gkPu1r5B0n97CQ/5bncLiCdIGuj7sNBEjfr+FNo8piVEzPQKLfB236hvF4r/kDRPkm2ZbUcvSXPzXGQfSXdJau19NkDSjJT+XabbCCCAAAIIIIAAAggggEC5BBI37/P5559r5syZ2cWOH330Ub1OSXt2ZJ11aN4nzD0cTLhIywLKMEaURQABBOIg4FRcUe6ECxuAb775Rn/4wx80dOhQPf/88/WOie0cMXDgQA0ZMkQWk8TxcCyuOEbSEz7HtMQLPF/i+VIc/3xE1iYSLiKj58IIIIAAAggkRmCspOG53tjOEDfcYGuw3D9st4u33npLDzzwgB5++GGtXLlS69aty3bs0EMPVatWrfSLX/xCHTt2VJMmTdzvsNeD888/XzfeeKO/P+MkjXC4g2laUOnwMNF0BBBIqUBi44h845mGhAuH4og0xQelTIjbrdzF1lRIauy7ry05YaiktYF7vbmk0ZL82bu2E0U/L/GhlD91Vvcdktp4yR7dJC1poMJtveSPi7xyD3pJG//wnRdM5FgjqXvm3+pSGsu5CCCAAAIIIIAAAggggAACSuy8z/vvv6/7779fDz74YN5nR926ddMxxxyTqGdHdj87NO8T5tfv+Mxcw1LfCWlZQBnGiLIIIIBAHASciisqkXCRGwTb7eLZZ5/VfffdpxUrVui5557LfrT33ntn17B06tRJJ510knbZxd6nFN/DsbgimHBxjyR7RpH0g+dLEs+Xkn6Xh+gfCRchsCiKAAIIIIAAAnkFfi7p97lPWrZsqZdeegkqhwUOOuggrV5dY33ZLzJv+33I4S6laUGlw8NE0xFAIKUCxBEJG3iH4og0xQelTog3yiQ4XCrp6sDtaokUT0t6JpOc+7WkwyUdF0jMsFOuyPxsYiZJe2MJt7vNYdqk9nVeHbb7xCWZnTY2FFCnJWjYrhZ7e2VvkjQqszvGu5IsIcOSKyzBOPe5JZLYDh3WJw4EEEAAAQQQQAABBBBAAIHiBZj3Kd4ulmc6NO8Txq+jJHtreu6wnTJPD1MBZRFAAAEEqiJAXFEV5updxLG4wp4zPOXTuU/SKdXTiuxKPF/i+VJkN18cL0zCRRxHhTYhgAACCCDglsAO3htmN7f6b3/7m5o3txfQcrgmsHbtWu2zzz7BZtvbjD9zrS++9qZpQaXDw0TTEUAgpQLEEQkaeMfiiDTFB6VOiNtdur23o4UlI4Q5JksaJunzMCflKbu/pLsltfISJXoEtu+ur/q6EkbynbMoU3//zEs73yuxvZyOAAIIIIAAAggggAACCCAgMe+ToLvAsXmfMPLBhIvbMzt6nhmmAsoigAACCFRFgLiiKszVuYiDccVR3sunckD3Szq5OlqRXoXnS/lfSMbzpUhvy+guTsJFdPZcGQEEEEAAgSQJPC6pba5DM2bMUL9+/ZLUv9T0ZebMmerf39aYbT6WSWrnOECaFlQ6PlQ0HwEEUipAHJGQgXcsjkhTfFCOCXG7S203iK6SRkqyBIj6jlcljZFk22p/UeItbgkTo72ED6vKdsuwJI4w9Vrb7QvK+Dw7cOSad6u3G8cHJbaX0xFAAAEEEEAAAQQQQAABBL4TYN4nIXeDY/M+YdRrvDFdks0PnBOmAsoigAACCFRNgLiiatSVvZCDccURkpb7VB6QdGJllWJRO8+Xvn02xvOlWNyO0TeChIvox4AWIIAAAgggkAQBe9OtLV7KHp07d9aiRfZyWA7XBLp06aLFixf7m22L2a50rR+B9qZpQaXjQ0XzEUAgpQLEEQkZeMfiiDTFB+WaEM/dqU0kHSOpm7fjxKHeB5Zk8ayk30t6RNL6Mt3ah0ial9nhooWkNZJsd4u/FFG3zYMeIOlcSZ28pJF1meRie0h3m6QnM8kk3xRRL6cggAACCCCAAAIIIIAAAgjULcC8T0LuDsfmfcKo22JJ/4MxEi7C6FEWAQQQqK4AcUV1vSt2NQfjChIuvr0b7IVcY0u4MXi+VAIep0YvQMJF9GNACxBAAAEEEEiCwI8l/cnfkU8++URNmliszOGKwPr167XjjjsGm2sL6P7sSh/qaGeaFlQ6PlQ0HwEEUipAHJGAgXcwjiA+SMB9RxcQQAABBBBAAAEEEEAAAQRiL8C8T+yHqOEGOjjv03CnvitBwkUYLcoigAAC0QoQV0TrX5arOxpXHC5phQ/gocx//6IsIFSCAALOCJBw4cxQ0VAEEEAAAQRiL7Ba0oG5Vt5yyy06++yzY99oGvidwK233qpzzqmxS/LLklomwIgFlQkYRLqAAAKJFyCOcHyIHYwjiA8cv+doPgIIIIAAAggggAACCCCAgDMCzPs4M1T5G+rgvE8Y8WDCxc2SzgtTAWURQAABBKoqQFxRVe7yX8zRuOInkl7waSzJ7Pjdsfw61IgAAnEWIOEizqND2xBAAAEEEHBLYIykEbkmt2/fXkuW2HcMDlcEOnTooKVLl/qba1sB2paArh8sqHR9BGk/AgikQYA4wvFRdjCOID5w/J6j+QgggAACCCCAAAIIIIAAAs4IMO/jzFDlb6iD8z5hxIMJF9MkDQpTAWURQAABBKoqQFxRVe7yX8zRuMISLp6XlFtv/Zik9pKCz5rKD0aNCCAQGwESLmIzFDQEAQQQQAAB5wUOkrTK34uXX35ZLVq0cL5jaejAmjVrdOCBmzcoyXX5YEkvJaD/LKhMwCDSBQQQSLwAcYTDQ+xoHEF84PA9R9MRQAABBBBAAAEEEEAAAQScEmDex6nhqtlYR+d9woh3kXS/74QpkgaHqYCyCCCAAAJVFSCuqCp3eS/mcFzxY0kvStrSEyHhory3BrUh4IQACRdODBONRAABBBBAwBmBxyW1zbX28ssv14QJE5xpfJobOmTIEF1zzTV+gmWS2iXEhAWVCRlIuoEAAokXII5wdIgdjSOIDxy932g2AggggAACCCCAAAIIIICAkwLM+zg5bJKj8z5htE+RdI/vBBIuwuhRFgEEEIhGgLgiGveSr+pwXBFMuLD1NMdJ+rpkFCpAAAFnBEi4cGaoaCgCCCCAAAJOCJwt6ZZcS5s2bar33ntPW2+9tRONT2sjv/rqK+266676+OOP/QTnSLo1ISYsqEzIQNINBBBIvABxhIND7HAcQXzg4P1GkxFAAAEEEEAAAQQQQAABBJwVYN7HwaFzeN4njHZXSQt9J/xO0uVhKqAsAggggEDVBYgrqk5e+gUdjytaSXpBUiNP4gkv4WJj6TLUgAACrgiQcOHKSNFOBBBAAAEE3BF4X9LOueZed911GjyYnXfjPHyTJ0/WxRdf7G/iB5J2iXObQ7aNBZUhwSiOAAIIRChAHBEhfjGXdjiOID4oZsA5BwEEEEAAAQQQQAABBBBAAIHiBZj3Kd4ukjMdnvcJ49VN0gLfCVdKGhamAsoigAACCEQiQFwRCXvxF3U8rjhY0ouScm+bfUrSzzIxw1fFi3AmAgi4JkDChWsjRnsRQAABBBCIv8CYzLZ5I3LN3HffffXXv/41/q1OcQt/9KMf6Y033vALjJU0MkEkLKhM0GDSFQQQSLwAcYRjQ+xwHEF84Ni9RnMRQAABBBBAAAEEEEAAAQScF2Dex7EhdHjeJ4z0aZLm+U4g4SKMHmURQACB6ASIK6KzL+rKjscVlnBhO1xs43X+WS/h4l9FYXASAgg4KUDChZPDRqMRQAABBBCItcBukt6RtDnOmDp1qi644IJYNzqtjZs2bZoGDRrk774tPtxD0j8SZMKCygQNJl1BAIHECxBHODTEjscRxAcO3Ws0FQEEEEAAAQQQQAABBBBAIBECzPs4NIyOz/uEkT5d0p2+E5L2UrIwFpRFAAEEXBIgrnBotBIQV7SU9Lyk7Tx2Ei4cuv9oKgLlEiDholyS1IMAAggggAACfoFJki7O/aBZs2Zau3atttiC0CNOt8mmTZvUvHlzvfnmm/5mXSfpkji1swxtYUFlGRCpAgEEEKiiAHFEFbGLvVQC4gjig2IHn/MQQAABBBBAAAEEEEAAAQQQKF6AeZ/i7ap2ZgLmfcJYBRMuhksaH6YCyiKAAAIIRCZAXBEZfeEXTkhccZC3w8W2Xs+f8na4+KpwCUoigIDrAqx6dH0EaT8CCCCAAALxFNhLkq3i3xxrjB07VsOH2xwlR1wExo0bpxEjRvibYwsPm0l6Ky5tLFM7WFBZJkiqQQABBKokQBxRJehSLpOAOIL4oJQbgHMRQAABBBBAAAEEEEAAAQQQKE6AeZ/i3Kp6VgLmfcJ49ZY023fCUElXhamAsggggAACkQkQV0RGX/iFExJXHCLpRUmNvJ4/Iek4SRsLl6AkAgi4LkDChesjSPsRQAABBBCIr8CVkn6da16jRo302muvZXdU4IhewHYc2W+//bRxY43vf1f7xyz6VpatBSyoLBslFSGAAAJVEyCOqBp1+AslJI4gPgg/9JyBAAIIIIAAAggggAACCCCAQDkEmPcph2KF6kjIvE8YnbMl3eI7gYSLMHqURQABBKIXIK6IfgzqbEGC4oofewkXW3qdXeYlXHwdY36ahgACZRYg4aLMoFSHAAIIIIAAApsFdpD0hqSdcz/p2bOn7rjjDohiINCrVy/NnTvX35IPMm/w2VfSZzFoXrmbwILKcotSHwIIIFB5AeKIyhsXfYWExBHEB0XfAZyIAAIIIIAAAggggAACCCCAQEkCzPuUxFfZkxMy7xMGiYSLMFqURQABBOInQFwRvzHZ3KIExRXBhIs/SDpeUvBZU4xHg6YhgECpAiRclCrI+QgggAACCCBQn8DATMLFNH+B+fPnq3v37qhFKLBgwQKdeuqpwRZcIGl6hM2q5KVZUFlJXepGAAEEKidAHFE526JrTlAcQXxQ9F3AiQgggAACCCCAAAIIIIAAAgiULMC8T8mE5a8gQfM+YXCCCRf/LWlCmAooiwACCCAQuQBxReRDULsBCYsr/lPSC5Jy660fk9SehIsY3ng0CYEKCpBwUUFcqkYAAQQQQACBrMDjktrmLJo1a6ZVq1apSZMm8EQgsH79eh188MF68803/Ve37Q7bRdCcal2SBZXVkuY6CCCAQPkFiCPKb1p0jQmLI4gPir4TOBEBBBBAAAEEEEAAAQQQQACBsggw71MWxvJUkrB5nzAowYSLiyVNDlMBZRFAAAEEYiFAXBGLYfi2EQmMK37iJVzklJdK6kjCRYxuOpqCQBUESLioAjKXQAABBBBAIOUCR2a+aDzrN+jbt69mzZqVcpZoun/mmWfq9ttvD178KEnPRdOiqlyVBZVVYeYiCCCAQEUEiCMqwlpcpQmLI4gPirsNOAsBBBBAAAEEEEAAAQQQQACBcgkw71MuyTLUk7B5nzAi/STN8J1wkaTrw1RAWQQQQACBWAgQV8RiGL5tRALjisMkPe8jfiSzxuaEGJHTFAQQqIIACRdVQOYSCCCAAAIIIKAxkkb4HWbMmKF+/WwOk6NaAjNnzlT//v2DlxsraWS12hDRdVhQGRE8l0UAAQTKJEAcUSbIUqpJYBxBfFDKDcG5CCCAAAIIIIAAAggggAACCJRHgHmf8jiWVEsC533CeFwgaarvBBIuwuhRFgEEEIiXAHFFDMYjoXHFEZKW+3gfzvz3z2PATRMQQKCKAiRcVBGbSyGAAAIIIJBygacktfEbLF++XEccYd9LOCotsGLFCrVu3Tp4macl/bTS145B/SyojMEg0AQEEECgRAHiiBIBSzk9oXEE8UEpNwXnIoAAAggggAACCCCAAAIIIFA+AeZ9ymcZuqaEzvuEcQgmXNiby2aGqYCyCCCAAAKxEiCuiHA4EhxXBBMuHpB0YoTUXBoBBCIQIOEiAnQuiQACCCCAQEoFfizpfyVtjj9atmypZ555Rk2aNEkpSXW6vX79eh199NFavXq1/4K2yPA/Jf25Oq2I9CosqIyUn4sjgAACZREgjigLY/hKEhxHEB+Evx04AwEEEEAAAQQQQAABBBBAAIFKCDDvUwnVAupM8LxPAb3fXGSQpOu9/7L5onMk3RamAsoigAACCMRKgLgiouFIeFxxlKRnfLT3Szo5ImouiwACEQmQcBERPJdFAAEEEEAgpQL9JM3w971z585atGhRSjmq0+0uXbpo8eLFwYul6Q09LKiszq3GVRBAAIFKCxBHVFo4T/0JjiOIDyK4n7gkAggggAACCCCAAAIIIIAAAnUIMO8Twa2R4HmfMJq/kjTRO4GEizBylEUAAQTiK0BcEcHYJDyuaCPJdk/JHfdJOiUCZi6JAAIRCpBwESE+l0YAAQQQQCClAvaWGHtbzOZjwIABuuGGG1LKUdlun3/++brxxhuDF5kq6cLKXjlWtbOgMlbDQWMQQACBkgSII0riC3dywuMI4oNwtwOlEUAAAQQQQAABBBBAAAEEEKi0APM+lRb21Z/weZ8wkpdJusY7weaL+kqaE6YCyiKAAAIIxFKAuKKKw5KCuOIYSU/4SO+R1K2KxFwKAQRiIEDCRQwGgSYggAACCCCQQoGHJXX093vo0KEaP358Cikq1+Vhw4bpyiuvDF7gEUknVO6qsayZBZWxHBYahQACCBQtQBxRNF3hJ6YgjiA+KPx2oCQCCCCAAAIIIIAAAggggAAC1RJg3qcK0imY9wmjGEy46CFpfpgKKIsAAgggEFsB4ooqDE1K4opgwoXFCqdVgZdLIIBAjARIuIjRYNAUBBBAAAEEUiTwQ0nLMhOWB/r7PHbsWA0fPjxFDJXr6rhx4zRixIjgBV6W1Dazw8j/Ve7KsayZBZWxHBYahQACCBQtQBxRNF1hJ6YkjiA+KOx2oBQCCCCAAAIIIIAAAggggAAC1RRg3qfC2imZ9wmj+GtJubeX2XyRLZ5cEKYCyiKAAAIIxFaAuKLCQ5OiuKJdZq3NH32cJFxU+N6iegTiKEDCRRxHhTYhgAACCCCQDoGDJD0maRd/d0m6KH3w6/hS+76k4zLbGr5U+hWcq4EFlc4NGQ1GAAEEGhQgjmiQqLgCKYojiA+Ku0U4CwEEEEAAAQQQQAABBBBAAIFKCzDvUyHhFM37hBG0t5eN8U4g4SKMHGURQAABNwSIKyo0TimLK4IJF3dK6lkhWqpFAIGYCpBwEdOBoVkIIIAAAgikRMC23XtE0nb+/g4dOlTjx49PCUF5u1nHdo0bJHXMJFw8Wd6rOVMbCyqdGSoaigACCIQSII4IxdVw4ZTFEcQHDd8SlEAAAQQQQAABBBBAAAEEEEAgKgHmfcosn7J5nzB6JFyE0aIsAggg4KYAcUWZxy2FcYW93PRRH+MdknqXmZXqEEAg5gIkXMR8gGgeAggggAACKRBoL+lBSVv7+zpgwADdcMMNKeh++bp4/vnn68YbbwxW+JWkTpKWlu9KztXEgkrnhowGI4AAAgULEEcUTFV/wRTGEcQHZbp3qAYBBBBAAAEEEEAAAQQQQACBCgkw71Mm2BTO+4SRCyZcdJN0b5gKKIsAAggg4IQAcUWZhimlcYW94PRhH+EcSX3KREo1CCDgiAAJF44MFM1EAAEEEEAg4QL25XZRcKeLzp07a86cOWrSpEnCu19a99avX6/evXtr8eLFwYpsZ4suKU+2MBMWVJZ2i3E2AgggEHcB4ogSRijFcQTxQQn3DacigAACCCCAAAIIIIAAAgggUCUB5n1KgE7xvE8YtWDCxYnei+LC1EFZBBBAAAE3BIgrShinlMcVwYSL2ySdXQInpyKAgIMCJFw4OGg0GQEEEEAAgYQK2DaOCyXt4u9fy5Ytdeutt+qII45IaLdL69aKFSt09tlna/Xq1cGK3pdkb+F5srQrJOJsFlQmYhjpBAIIIFCvAHFEETdIyuMI4oMi7hlOQQABBBBAAAEEEEAAAQQQQCACAeZ9ikBP+bxPGLHRkkZ6J9h80S8l/T5MBZRFAAEEEHBKgLiiiOEirpAlZPrfgHqTpH5FUHIKAgg4LEDChcODR9MRQAABBBBIoMBBku6WdGCwbzNmzFC/fnxf8bvMnDlT/fv3z3cbvCzptEzCxUsJvEeK6RILKotR4xwEEEDAPQHiiBBjRhzBDlghbheKIoAAAggggAACCCCAAAIIIBC1APM+IUaAeZ8QWNKVkn7tnWHPkzpJeihUDRRGAAEEEHBNgLgixIgRV2SxTpF0j49tpqS8i3VC0FIUAQQcEyDhwrEBo7kIIIAAAgikQOCHku6QZFvy1Tj69u2rKVOmqEmTJilgqLuLtlXjRRddpNtvvz1foUck9ZL0f6lGqtl5Ei64GRBAAIH0CBBHNDDWxBGbgYgP0vN3gZ4igAACCCCAAAIIIIAAAggkQ4B5H+Z9KnEn+xMuvpHUXtIfKnEh6kQAAQQQiJUAcQVxRZgb8lTv5bG5c26UdH6YCiiLAALuC5Bw4f4Y0gMEEEAAAQSSKnB9JmlgULBzzZo10+9+9zt17949qf2ut18LFizQZZddpjfffDNfuamSLkwlTP2dZkElNwUCCCCQPgHiiDxjThxRA4X4IH1/F+gxAggggAACCCCAAAIIIIBAMgSY92Hep5x38tWS/tur0BIufiZpWTkvQF0IIIAAArEWIK4grijkBj1N0jxfQdbmFKJGGQQSJkDCRcIGlO4ggAACCCCQMIF+kiwzvFbM0rNnT40bN07NmzdPWJfzd2ft2rUaPny45s6dm6+ALRgcIMm2LeSoLcCCSu4KBBBAIJ0CxBHeuBNH5P0FID5I598Feo0AAggggAACCCCAAAIIIJAMAeZ9mPcp1508UdKvvMpIuCiXKvUggAACbgkQVxBXNHTH9pY021eIhIuGxPgcgQQKkHCRwEGlSwgggAACCCRM4MeS7MtKm2C/GjVqpFGjRmnYsGHaYotkhjWbNm3S+PHjNXr0aG3cuDHf0D7t7QTy54SNezm7w4LKcmpSFwIIIOCWAHEEcURddyzxgVu/y7QWAQQQQAABBBBAAAEEEEAAgaAA8z7M+5Tjt2KSpIu9iizh4hhJz5SjYupAAAEEEHBKgLiCuKK+G7aPpNt9BSb74genbnQaiwACxQskc2Vi8R6ciQACCCCAAALxFRgjaUS+5jVr1kxDhgzRBRdcEN/WF9GyadOmacKECXrzzTfrOnuspJFFVJ22U1hQmbYRp78IIIBAbQHiiNomaY8jiA/4S4EAAggggAACCCCAAAIIIIBAMgSY92Hep5Q72Z9w8bWkoyQ9X0qFnIsAAggg4LQAcQVxRb4b+CxJt/o+sPght0OW0zc8jUcAgcIFSLgo3IqSCCCAAAIIIBC9wJGSrpbUNl9T9t13X1100UUaOHCgtt566+hbW0QLvvrqK02fPl1TpkzRG2+8UVcNyyRdIem5Ii6RxlNYUJnGUafPCCCAQG0B4ohvTYgjvnUgPuCvBAIIIIAAAggggAACCCCAAALJEWDeh3mfYu/mqZJyb3Qj4aJYRc5DAAEEkiVAXEFcEbyjz5M00/fDayVdmqzbnt4ggEBDAiRcNCTE5wgggAACCCAQR4GBmUb9RtLO+RrXtGlTnXvuuTrrrLPUokWLOLa/VpvWrFmj2267TTfffLM+/vjjutr8gdfv6U50Kj6NZEFlfMaCliCAAAJxECCOiMMoRN8G4oPox4AWIIAAAggggAACCCCAAAIIIFBuAeZ9yi2a/PpukDTA6yYJF8kfb3qIAAIIhBEgrgijleyywYSL33ovSU12r+kdAgjUECDhghsCAQQQQAABBFwV2EHSMEn/LanOmKZ9+/bq0aOHunXrpiZNmsSqr+vXr9fChQs1b948LV26tL622YJA29njSkmfxaoTbjSGBZVujBOtRAABBKopQBxRTe14Xov4IJ7jQqsQQAABBBBAAAEEEEAAAQQQKFWAeZ9SBdN1PgkX6RpveosAAgiEFSCuCCuWzPKDJF3v69o4SSOS2VV6hQACdQmQcMG9gQACCCCAAAKuC+zlbdU3uL7EC+tk586d1alTJ3Xo0EHNmzePpN9r167VkiVL9OCDD2rx4sUNtcEWAk6WNFHSWw0V5vM6BVhQyc2BAAIIIFCXAHFEeu8N4oP0jj09RwABBBBAAAEEEEAAAQQQSIcA8z7pGOdSexlMuDhc0p9KrZTzEUAAAQQSJ0BckbghDdWhX3nrdnInjZU0MlQNFEYAAecFSLhwfgjpAAIIIIAAAgh4ArtJsi0dbdvfnXeWFyIAACAASURBVBtSadmypY455hgdffTROvzww3XAAQc0dEpRn7/yyit6/vnn9cwzz+jJJ5/U6tWrC6nnA0k3Spqe6c8/CjmBMvUKsKCSGwQBBBBAoCEB4oiGhJL3OfFB8saUHiGAAAIIIIAAAggggAACCCCQT4B5H+6L+gSCCRetJBX0MA9WBBBAAIFUChBXpHLYdbmkCb6u/ybzQtjR6aSg1wikV4CEi/SOPT1HAAEEEEAgyQJnS+ojqW2hndxhhx100EEHZRMvfvSjH2nvvffWHnvsoV122UU77bSTGjdurO22206NGjXKVrlx40Zt2LBBn376qT766CO9//77euedd7Ru3Tr99a9/lSVavPTSS/rss88KbYKVWyZptqRbw5xE2QYFWFDZIBEFEEAAAQR8AsQR6bgdiA/SMc70EgEEEEAAAQQQQAABBBBAAAG/APM+3A9BgVsk2X1hx9eSSLjgHkEAAQQQKFSAuKJQKffLDZH0W183hksa73636AECCIQRIOEijBZlEUAAAQQQQMA1gYMknSqpq6QDY9r4lyXdk2nffEkvxbSNrjeLBZWujyDtRwABBKIRII6Ixr1aVyU+qJY010EAAQQQQAABBBBAAAEEEEAgfgLM+8RvTKJq0SxJfb2LW8LFwZLWRNUYrosAAggg4KQAcYWTwxaq0ZZgMdZ3BgkXofgojEAyBEi4SMY40gsEEEAAAQQQaFjgx5J+IalDmJ0vGq62qBK2k8USSb+X9OeiauCkMAIsqAyjRVkEEEAAgXwCxBHJuy+ID5I3pvQIAQQQQAABBBBAAAEEEEAAgWIEmPcpRi055/gTLjZKaiHp9eR0j54ggAACCFRZgLiiyuBVutwISWN817oisONFlZrBZRBAIEoBEi6i1OfaCCCAAAIIIBCVwA6SjskkPRwt6XBJ/ylp5wo15gNJ/yvp+UyyxzOSnpT0WYWuRbX5BVhQyZ2BAAIIIFBOAeKIcmpGVxfxQXT2XBkBBBBAAAEEEEAAAQQQQACBuAow7xPXkalcu+ZkEix6edVbwsX+kt6o3OWoGQEEEEAgRQLEFckZ7NGSRvq6M0TSNcnpHj1BAIFCBEi4KESJMggggAACCCCQBoG9vLfW7CdpH0n/Lmk3LxGjqST7Mvw9SY18k67/8pInPpZkiRX/kPT3zNbDf5P0mrfl8FtpwIt5H1lQGfMBonkIIIBAAgSII9wbROID98aMFiOAAAIIIIAAAggggAACCCAQhQDzPlGoV++ad0s61ffsj4SL6tlzJQQQQCCNAsQVbo76eElDfU2/TNJEN7tCqxFAoFgBEi6KleM8BBBAAAEEEEAAAVcEWFDpykjRTgQQQAABBKonQHxQPWuuhAACCCCAAAIIIIAAAggggAACCMRVIJhwsa/3crW4tpd2IYAAAggggED1BYIJF4MlTal+M7giAghEKUDCRZT6XBsBBBBAAAEEEECgGgIsqKyGMtdAAAEEEEDALQHiA7fGi9YigAACCCCAAAIIIIAAAggggAAClRCYL6m7V/FXkppLeqcSF6JOBBBAAAEEEHBW4HeSLvW1fqCkG5ztDQ1HAIGiBEi4KIqNkxBAAAEEEEAAAQQcEmBBpUODRVMRQAABBBCokgDxQZWguQwCCCCAAAIIIIAAAggggAACCCAQY4H7JJ3ktY+EixgPFE1DAAEEEEAgQgHbzeJC3/XPl3RjhO3h0gggEIEACRcRoHNJBBBAAAEEEEAAgaoKsKCyqtxcDAEEEEAAAScEiA+cGCYaiQACCCCAAAIIIIAAAggggAACCFRMwNZM3S+ps3cFEi4qRk3FCCCAAAIIOC0wTZLtapE7+kua6XSPaDwCCIQWIOEiNBknIIAAAggggAACCDgmwIJKxwaM5iKAAAIIIFAFAeKDKiBzCQQQQAABBBBAAAEEEEAAAQQQQCDGAiRcxHhwaBoCCCCAAAIxEpguyXa1yB3nSLo1Ru2jKQggUAUBEi6qgMwlEEAAAQQQQAABBCIVYEFlpPxcHAEEEEAAgVgKEB/EclhoFAIIIIAAAggggAACCCCAAAIIIFA1gXwJF3tl3mD9ftVawIUQQAABBBBAwAWBmyVZkkXuIOHChVGjjQiUWYCEizKDUh0CCCCAAAIIIIBA7ARYUBm7IaFBCCCAAAIIRC5AfBD5ENAABBBAAAEEEEAAAQQQQAABBBBAIFIBWzO1SNKJXiu+lLSHpA8jbRUXRwABBBBAAIG4CQQTLvpImhO3RtIeBBCorAAJF5X1pXYEEEAAAQQQQACB6AVYUBn9GNACBBBAAAEE4iZAfBC3EaE9CCCAAAIIIIAAAggggAACCCCAQHUFtpL0gKQTvMuScFFdf66GAAIIIICAKwK3S7Iki9zRW9IdrjSediKAQHkESLgojyO1IIAAAggggAACCMRXgAWV8R0bWoYAAggggEBUAsQHUclzXQQQQAABBBBAAAEEEEAAAQQQQCAeAo0k/V5Se685lnCxm6SP49E8WoEAAggggAACMRGw5IqevrbY/39nTNpGMxBAoEoCJFxUCZrLIIAAAggggAACCEQmwILKyOi5MAIIIIAAArEVID6I7dDQMAQQQAABBBBAAAEEEEAAAQQQQKAqAsGEiy8k7Szp06pcnYsggAACCCCAgCsCcyWd4WvsaZLmu9J42okAAuURIOGiPI7UggACCCCAAAIIIBBfARZUxndsaBkCCCCAAAJRCRAfRCXPdRFAAAEEEEAAAQQQQAABBBBAAIF4CGwj6SFJP/OaYwkXP5T0WTyaRysQQAABBBBAICYCCyR187WFhIuYDAzNQKCaAiRcVFObayGAAAIIIIAAAghEIcCCyijUuSYCCCCAAALxFiA+iPf40DoEEEAAAQQQQAABBBBAAAEEEECg0gLfl/SwpGO8C5FwUWlx6kcAAQQQQMBNgUWSOvua3lXSvW52hVYjgECxAiRcFCvHeQgggAACCCCAAAKuCLCg0pWRop0IIIAAAghUT4D4oHrWXAkBBBBAAAEEEEAAAQQQQAABBBCIo0Aw4eKfknaR9HkcG0ubEEAAAQQQQCAygf+R9Evf1S35wn7GgQACKRIg4SJFg01XEUAAAQQQQACBlAqwoDKlA0+3EUAAAQQQqEeA+IDbAwEEEEAAAQQQQAABBBBAAAEEEEi3wPbeDhc/9Rg+k7QbCRfpvinoPQIIIIAAAgGBrSXdL+kX3s/t+ZIlX/weKQQQSJcACRfpGm96iwACCCCAAAIIpFGABZVpHHX6jAACCCCAQP0CxAfcIQgggAACCCCAAAIIIIAAAggggEC6Bf7NS7ho7TGQcJHu+4HeI4AAAgggkE+glaRrJLX3PiThgvsEgZQKkHCR0oGn2wgggAACCCCAQIoEWFCZosGmqwgggAACCBQoQHxQIBTFEEAAAQQQQAABBBBAAAEEEEAAgYQKNPUSLo7w+kfCRUIHmm4hgAACCCBQgkAw4eIbSSdIWlpCnZyKAAIOCpBw4eCg0WQEEEAAgf/H3p3A3zHd/x9//yRC+NkTrfjX8qsU9aNBEGKNbJbYSmxB7anYtQhiiSVBYw9iLxVEYoslSEjQlKJNLKX/aEurlCg/VH/kj/6/n+n3XvOd79x7Z+6duXfOzGseD4/fr8nMOWeen8ucOWc+5yCAAAIIxBLgg8pYXJyMAAIIIIBAIQToHxQizNwkAggggAACCCCAAAIIIIAAAgggUFGAhAt+HAgggAACCCBQS2AjSdMkrdF+4lftCRcza13I3yOAQL4ESLjIVzy5GwQQQAABBBBAAIHOAnxQya8CAQQQQAABBIIC9A/4TSCAAAIIIIAAAggggAACCCCAAALFFggmXHwsqZekfxabhbtHAAEEEEAAAZ9A3/bdLJZv/7MvJQ2R9ARKCCBQLAESLooVb+4WAQQQQAABBBAoogAfVBYx6twzAggggAAC1QXoH/ALQQABBBBAAAEEEEAAAQQQQAABBIotsJKkGZLsQ0o7PpT0fyT9b7FZuHsEEEAAAQQQ8Als0p5wsVz7ny2SNFjSHJQQQKBYAiRcFCve3C0CCCCAAAIIIFBEAT6oLGLUuWcEEEAAAQSqC9A/4BeCAAIIIIAAAggggAACCCCAAAIIFFvg25IekdSnnYGEi2L/Hrh7BBBAAAEEwgQ2lzRT0lLtf0nCBb8TBAoqQMJFQQPPbSOAAAIIIIAAAgUS4IPKAgWbW0UAAQQQQCCiAP2DiFCchgACCCCAAAIIIIAAAggggAACCORUoFd7wsUG7fe3UNLq7HCR02hzWwgggAACCNQnsFX7DhdLtF9uO2ENavvnl/UVx1UIIOCqAAkXrkaOdiOAAAIIIIAAAghEFeCDyqhSnIcAAggggEBxBOgfFCfW3CkCCCCAAAIIIIAAAggggAACCCAQJhBMuHhX0n9J+hwuBBBAAAEEEECgXWAbSY9J6tb+vz+VNFDSrxFCAIFiCZBwUax4c7cIIIAAAggggEARBfigsohR554RQAABBBCoLkD/gF8IAggggAACCCCAAAIIIIAAAgggUGyBNSQ9KGm9doZ3JH2XhIti/yi4ewQQQAABBAIC20l6VNLi7X/+P+07XLyAFAIIFEuAhItixZu7RQABBBBAAAEEiijAB5VFjDr3jAACCCCAQHUB+gf8QhBAAAEEEEAAAQQQQAABBBBAAIFiC/SWNF3S2u0Mf5W0FgkXxf5RcPcIIIAAAggEBGw3ixmSurT/+QeShkp6ESkEECiWAAkXxYo3d4sAAggggAACCBRRgA8qixh17hkBBBBAAIHqAvQP+IUggAACCCCAAAIIIIAAAggggAACxRYIJly8KWkdSV8Um4W7RwABBBBAAAGfQDDh4ilJx0qajxICCBRLgISLYsWbu0UAAQQQQAABBIoowAeVRYw694wAAggggEB1AfoH/EIQQAABBBBAAAEEEEAAAQQQQACBYgtYcsUDkizxwo4/Svo+CRfF/lFw9wgggAACCAQEbDeLhyWVvrV+XNJPSbjgd4JA8QRIuChezLljBBBAAAEEEECgaAJ8UFm0iHO/CCCAAAII1Bagf1DbiDMQQAABBBBAAAEEEEAAAQQQQACBPAv0kTRN0n+13yQJF3mONveGAAIIIIBAfQI7SnrQl3AxQ9K+kv6nvuK4CgEEXBUg4cLVyNFuBBBAAAEEEEAAgagCfFAZVYrzEEAAAQQQKI4A/YPixJo7RQABBBBAAAEEEEAAAQQQQAABBMIEBki6QdKa7X9JwgW/EwQQQAABBBAICuwsabrvDy35YhhMCCBQPAESLooXc+4YAQQQQAABBBAomgAfVBYt4twvAggggAACtQXoH9Q24gwEEEAAAQQQQAABBBBAAAEEEEAgzwLDJY33JVz8QdJ6kr7I801zbwgggAACCCAQS2A3Sff6riDhIhYfJyOQHwESLvITS+4EAQQQQAABBBBAIFyADyr5ZSCAAAIIIIBAUID+Ab8JBBBAAAEEEEAAAQQQQAABBBBAoNgCwYSL19s+qPyBpEXFZuHuEUAAAQQQQMAnEEy4uEfSDxFCAIHiCZBwUbyYc8cIIIAAAggggEDRBPigsmgR534RQAABBBCoLUD/oLYRZyCAAAIIIIAAAggggAACCCCAAAJ5FthX0jWSlmu/yVclbUTCRZ5Dzr0hgAACCCAQW2DPth2w7vZddack60NwIIBAwQRIuChYwLldBBBAAAEEEECggAJ8UFnAoHPLCCCAAAII1BCgf8BPBAEEEEAAAQQQQAABBBBAAAEEECi2wMGSbvIRkHBR7N8Dd48AAggggECYwD6S7vD9xe2SRkCFAALFEyDhongx544RQAABBBBAAIGiCfBBZdEizv0igAACCCBQW4D+QW0jzkAAAQQQQAABBBBAAAEEEEAAAQTyLHCopBt8NzhP0qaS/l+eb5p7QwABBBBAAIFYApZccZvvil9IOiBWCZyMAAK5ECDhIhdh5CYQQAABBBBAAAEEqgjwQSU/DwQQQAABBBAICtA/4DeBAAIIIIAAAggggAACCCCAAAIIFFsgmHDxa0lbknBR7B8Fd48AAggggEBAIJhwYbtjWR+CAwEECiZAwkXBAs7tIoAAAggggAACBRTgg8oCBp1bRgABBBBAoIYA/QN+IggggAACCCCAAAIIIIAAAggggECxBY6SNNFHQMJFsX8P3D0CCCCAAAJhAgdLsiSL0nGjpMOgQgCB4gmQcFG8mHPHCCCAAAIIIIBA0QT4oLJoEed+EUAAAQQQqC1A/6C2EWcggAACCCCAAAIIIIAAAggggAACeRY4XtKlvht8VtJWkr7M801zbwgggAACCCAQS+AQSZZkUTomSRoZqwRORgCBXAiQcJGLMHITCCCAAAIIIIAAAlUE+KCSnwcCCCCAAAIIBAXoH/CbQAABBBBAAAEEEEAAAQQQQAABBIotEEy4eErS9iRcFPtHwd0jgAACCCAQELDdLK73/dnVkkahhAACxRMg4aJ4MeeOEUAAAQQQQACBognwQWXRIs79IoAAAgggUFuA/kFtI85AAAEEEEAAAQQQQAABBBBAAAEE8ipg30udJOli3w3OljSIhIu8hpz7QgABBBBAoC4B283iGt+VEyUdXVdJXIQAAk4LkHDhdPhoPAIIIIAAAggggEAEAT6ojIDEKQgggAACCBRMgP5BwQLO7SKAAAIIIIAAAggggAACCCCAAAI+Afte6nRJ5/r+jIQLfiIIIIAAAgggEBQIJlxcKulEmBBAoHgCJFwUL+bcMQIIIIAAAgggUDQBPqgsWsS5XwQQQAABBGoL0D+obcQZCCCAAAIIIIAAAggggAACCCCAQF4F7HupMySN9d0gCRd5jTb3hQACCCCAQP0CtpvFlb7LL5R0av3FcSUCCLgqQMKFq5Gj3QgggAACCCCAAAJRBfigMqoU5yGAAAIIIFAcAfoHxYk1d4oAAggggAACCCCAAAIIIIAAAggEBcISLp6QNKQtEeNLuBBAAAEEEEAgNwJLS/qsgbs5QdIlvusvaN8lq4EiuRQBBFwUIOHCxajRZgQQQAABBBBAAIE4AnxQGUeLcxFAAAEEEMi+wPcl7dM+wP0/dTY3qf7B8pJOknSHpN/V2RYuQwABBBBAAAEEEEAAAQQQQAABBBBorkBYwsUjkoZJ+qq5TaE2BBBAAAEEEEhRwOZwVpV0nqQP66jnp5Iu8l1n5Yypoxy7pLuk/SXdUOf1XIYAAi0UIOGihfhUjQACCCCAAAIIINAUgaQ+qGxKY6kEAQQQQAABBCIJPCppM0mXtSdefBLpqm9OarR/YIkWtqrR8W0rH/5K0tCY9XM6AggggAACCCCAAAIIIIAAAggggEDrBOx7qbMlnelrwoOSdiPhonVBoWYEEEAAAQRSEPhPSe+2l3uppJ9JijOnFEy4sL7DuTHbuUxbssex7fNK49vbELMITkcAgVYLkHDR6ghQPwIIIIAAAggggEDaAo1+UJl2+ygfAQQQQAABBOIL9GtPdLArbZcLGyS35Iuog+T19g+WbR8Qt2SL5dqbvXlbwsWz8W+BKxBAAAEEEEAAAQQQQAABBBBAAAEEWiRg30uNk3SKr34SLloUDKpFAAEEEEAgZYHzJZ3WXsdH7TtWXN7WD/jfCPXadXZ96YiTcGGLd50o6Zi2OSz7/9+TtIakzyPUyykIIJAxARIuMhYQmoMAAggggAACCCCQuEC9H1Qm3hAKRAABBBBAAIFEBWyXi8G+Em2Q/BJJV0RIvIjbP7BEC1t9yLaetkHx0mFtYHeLRMNKYQgggAACCCCAAAIIIIAAAggggEDqAou1J1yc7KvpHkl7te168XXqtVMBAggggAACCDRToKektyR191W6UNJYSVfVaMjpks7znTNaku1SUe1YuX0+6ei25I6lfCceJemaZt44dSGAQHICJFwkZ0lJCCCAAAIIIIAAAtkUiPtBZTbvglYhgAACCCCAQFDAdpaYG8LycfvqRJZ48Y8KbFH7B7bVtK0+ZP+UdrTwF8nuFvwuEUAAAQQQQAABBBBAAAEEEEAAAfcELOHiwraxo5/4mn6npP1JuHAvmLQYAQQQQACBCAK2U/rxIef9ue3PzpZ0c4UybEeLc3x/Z8maF1c4d5X2nTQs0SJ4WD2rR2gnpyCAQEYFSLjIaGBoFgIIIIAAAggggEBiAlE/qEysQgpCAAEEEEAAgaYJzJS0fYXa/i5pgqQrQxIvavUPLNGitKPFihXKf0zSkKbdKRUhgAACCCCAAAIIIIAAAggggAACCCQlYAkXl0k6xlcgCRdJ6VIOAggggAAC2RPo1b7LRdcKTfu/bUmXllwxRZJ/Dsl2wRjju+ankn4WKOP/SLKdMA5u20FriQrl29/dkj0WWoQAAlEFSLiIKsV5CCCAAAIIIIAAAq4K1Pqg0tX7ot0IIIAAAgggIG0h6Zc1ICzx4qL2baH/2X5upf5BKdHCdrRYqUa57G7BLxABBBBAAAEEEEAAAQQQQAABBBBwU8ASLq6S9GNf82+XdCA7XLgZUFqNAAIIIIBABIEbJB1a47yX2xMs7m8/L5hwcZwk22HdjjXbz7VkimrHa22JHN+P0D5OQQCBDAuQcJHh4NA0BBBAAAEEEEAAgUQESLhIhJFCEEAAAQQQyKzALEkDIrRuYfs2zxMlfRY4f+n2FQ1/0jbZ3iNCWexuEQGJUxBAAAEEEEAAAQQQQAABBBBAAIEUBWw8JzjGE7W6sISLmyQdTsJFVELOQwABBBBAwDmB3pJel2T9gFrHC5JOkLSjpNG+ky1Z88n23TD2ltSlVkGShku6O8J5nIIAAhkWIOEiw8GhaQgggAACCCCAAAJelv8+ki6R9D91eiSVcLG8pJMk3dH2Qvy7OtvCZQgggAACCCCQvEB/Sc/EKNYSL3oGzv8gYqJF6TJ2t4gBzqkIIIAAAggggAACCCCAAAIIIIBACgIXt83bfCrpZ5JKu5pGrcY+jpwUWOXaVr0+QlJwXilKmSu2f5D5iygncw4CCCCAAAIItEzAvvewb1CiHm9JWt138ouSNo56saR5kjaMcT6nIoBARgVIuMhoYGgWAggggAACCCCAQFngUUmbSbqsPfHik5g2jSZcWKKFrVxwvKRfSRoas35ORwABBBBAAIH0BWZK2j79arwarG9Cf6BJ2FSDAAIIIIAAAggggAACCCCAAAIIVBCwjx//2LZr6d8ljZN0ddsK1F9E1LKEi1skjfCdX0/ChS3qcYqkkZIOkHRvxPo5DQEEEEAAAQRaI7CBpPlNrHonSQ83sT6qQgCBlARIuEgJlmIRQAABBBBAAAEEEhPo157oYAXaLheXtidfRE28qDfhYtn2RAtLtliu/W5YzTqxsFIQAggggAACiQr4+wuJFhxSGP2BtIUpHwEEEEAAAQQQQAABBBBAAAEEEIgmMFnSvu2n/lXSuZJulPRljcsbTbhYpS25Y7SkwyUt2f7hZp9oTeYsBBBAAAEEEGixwHRJOzehDc+3JVts2oR6qAIBBJogQMJFE5CpAgEEEEAAAQQQQKBhAVtJerCvlI/ad7u4QlKtxIu4CReWaHFs2zbUJ7UldtjuFqWD1awbDiMFIIAAAgggkKrAE5K2S7UG6bG2RNAhKddB8QgggAACCCCAAAIIIIAAAggggAAC0QS+L+nVwKlvSjpT0m1VighLuJgk6ceSgvNK/mLWkHSqpCMDZe/Ytlv7I9GazFkIIIAAAggg0GKBZi3itW3bvNWcFt8r1SOAQEICJFwkBEkxCCCAAAIIIIAAAqkK2ErSc0Nq+FjSRZIs8eIfFVoQNeHiP9uSN05s/6e0o4W/SFazTjXEFI4AAggggEDDAjZw/WTDpVQvgP5AysAUjwACCCCAAAIIIIAAAggggAACCMQUuKdth4ndQ655rW2nizMk2d8Hj7CEC5trOr5CwsVaksZIOjCkLJu/6h+zzZyOAAIIIIAAAq0VmN02p7RNik2YJWlgiuVTNAIINFmAhIsmg1MdAggggAACCCCAQN0CMyVtX+Hqv0uaIOnKkMSLWgkXlmhR2tFixQrls5p13WHjQgQQQAABBJoq8JSkrVKqkd2uUoKlWAQQQAABBBBAAAEEEEAAAQQQQKABgY0kvVjlevs7S7yY4TvHEi5ul7S3788ua1+Uyz+vtHb7bhl2nl0TdtjHmjYmxYEAAggggAAC7ghYMsTjKTZ3E0kvpFg+RSOAQJMFSLhoMjjVIYAAAggggAACCNQtsIWkX9a42hIvbMeLqyT9s/3cSgkXpUQL29VipRrlspp13WHjQgQQQAABBJoqsJ2kJ1Kqkf5ASrAUiwACCCCAAAIIIIAAAggggAACCDQoYMkUQ2qUYXNMp7UnR3SVdLek3XzX+BMu1m9PtNizRpmsXt1g4LgcAQQQQACBFgpYQsTGKdQ/XdIuKZRLkQgg0EIBEi5aiE/VCCCAAAIIIIAAArEFbOB6QISrFkq6WNJESZ8Fzl9a0jFtO2H8pC0xo0eEstjdIgISpyCAAAIIIJAhgV+1rVjYL+H22E5bgxIuk+IQQAABBBBAAAEEEEAAAQQQQAABBJIRsB1Po+4yYfM+p7f/40+4GN+ehHF2244ZwyI2azNJv454LqchgAACCCCAQLYEdpd0TwpNWlfS6ymUS5EIINBCARIuWohP1QgggAACCCCAAAKxBfpLeibGVZZ40TNw/gcREy1Kl7GadQxwTkUAAQQQQCADApacaUmaSR70B5LUpCwEEEAAAQQQQAABBBBAAAEEEEAgeYGnJW0Zo9h3JPXynf+GpLViXP+QpJ1jnM+pCCCAAAIIIJAtAft++veSeifYrDvbytw3wfIoCgEEMiJAwkVGAkEzEEAAAQQQQAABBCIL2ArT20c+u7ETH5U0tLEiuBoBBBBAAAEEWiCQ5C4X7G7RggBSJQIIIIAAAggggAACCCCAAAIIIBBTwHYntd0rmnVsE07RWQAAIABJREFUKGlesyqjHgQQQAABBBBIReAASbcmVPLX7ckbf0yoPIpBAIEMCZBwkaFg0BQEEEAAAQQQQACBSAL9JNlHlM04WM26GcrUgQACCCCAQPICAyU9nlCx9AcSgqQYBBBAAAEEEEAAAQQQQAABBBBAIGWBFyVtlHIdVvw0SXs2oR6qQAABBBBAAIF0BbpKsl2uVk+gmpskHZpAORSBAAIZFCDhIoNBoUkIIIAAAggggAACNQWekLRdzbMaO8FWQRrSWBFcjQACCCCAAAItFEhil4tZkix5gwMBBBBAAAEEEEAAAQQQQAABBBBAIPsCu0q6rwnNXE/S75pQD1UggAACCCCAQPoCIyVd02A1/69tp4z/kvR2g+VwOQIIZFSAhIuMBoZmIYAAAggggAACCFQV2FbSkykbsZp1ysAUjwACCCCAQMoCgyRZAmUjB/2BRvS4FgEEEEAAAQQQQAABBBBAAAEEEGiugH0H9bIkS4hI65gsaf+0CqdcBBBAAAEEEGi6QLf2RImeDdR8laRjGrieSxFAIOMCJFxkPEA0DwEEEEAAAQQQQKCiwFOStkrJ51FJQ1Mqm2IRQAABBBBAoHkCjexywe4WzYsTNSGAAAIIIIAAAggggAACCCCAAAJJCewryZIi0jp6S3ojrcIpFwEEEEAAAQRaIvATSRfXWfPnktaQ9F6d13MZAgg4IEDChQNBookIIIAAAggggAACoQLbSXoiJRtWs04JlmIRQAABBBBossBgSZZIWc9Bf6AeNa5BAAEEEEAAAQQQQAABBBBAAAEEWiuwmKQ/Slo9hWbcJOnQFMqlSAQQQAABBBBorUB3Se9IWr6OZlwk6ZQ6ruMSBBBwSICEC4eCRVMRQAABBBBAAAEEOgk0smp1Jc6ZkgZhjQACCCCAAAK5Eainv2BJndvnRoAbQQABBBBAAAEEEEAAAQQQQAABBIolYEkRNyR8y4skrdWWcPGXhMulOAQQQAABBBDIhsBZbc04O2ZTPpO0qqSPY17H6Qgg4JgACReOBYzmIoAAAggggAACCHQQGCBpVsImrGadMCjFIYAAAggg0GKBIZJmxGwD/YGYYJyOAAIIIIAAAggggAACCCCAAAIIZEigq6Q/S1olwTZdLWlUguVRFAIIIIAAAghkS8B2t7BdLmy3i6iHJWmMjXoy5yGAgLsCJFy4GztajgACCCCAAAIIIPBvgXpWra5kx+4W/KoQQAABBBDIp8BvJG0Y8dbY3SIiFKchgAACCCCAAAIIIIAAAggggAACGRY4RtIVCbXvc0lrSvpbQuVRDAIIIIAAAghkU+BiST+J2LS/S1pdku1ywYEAAjkXIOEi5wHm9hBAAAEEEEAAgQIIDJT0eEL3yWrWCUFSDAIIIIAAAhkTGCrpkYhtoj8QEYrTEEAAAQQQQAABBBBAAAEEEEAAgQwLdJP0V0k9EmjjJZJOSqAcikAAAQQQQACBbAv0lPS2JOtH1Dp+KulntU7i7xFAIB8CJFzkI47cBQIIIIAAAgggUHSBJHa5mCXJkjc4EEAAAQQQQCCfAlF2uXhS0oB83j53hQACCCCAAAIIIIAAAggggAACCBRO4GRJFzZ417Zqta1ebatYcyCAAAIIIIBA/gWulvTjGrf5nqQ1JNkuWBwIIFAAARIuChBkbhEBBBBAAAEEECiAwCBJjzV4n6xm3SAglyOAAAIIIJBxgR0kPVyjjf0lzc34fdA8BBBAAAEEEEAAAQQQQAABBBBAAIFoAv8p6S+Slo92euhZF0g6vYHruRQBBBBAAAEE3BKwRMs3azT5KEnXuHVbtBYBBBoRIOGiET2uRQABBBBAAAEEEMiSQCO7XLC7RZYiSVsQQAABBBBIT6DaLhfsbpGeOyUjgAACCCCAAAIIIIAAAggggAACrRI4W9JZdVb+cfvuFvZ/ORBAAAEEEECgOAK3Sjqgwu2+3b67xVfF4eBOEUCAhAt+AwgggAACCCCAAAJ5ERgs6dE6b4bdLeqE4zIEEEAAAQQcE9hJ0oMV2kx/wLFg0lwEEEAAAQQQQAABBBBAAAEEEEAggoDtbmG7XNhuF3GPMyWdG/cizkcAAQQQQAAB5wV6S/q9pLBvrA9uS7i4xfk75AYQQCCWAAkXsbg4GQEEEEAAAQQQQCDjAvXscvGEpO0zfl80DwEEEEAAAQSSE3i+Lemib6A4+gPJ+VISAggggAACCCCAAAIIIIAAAgggkDWBCyWdHLNRf2/f3eKzmNdxOgIIIIAAAgjkQ2CapD0Ct/J/Ja2dj9vjLhBAII4ACRdxtDgXAQQQQAABBBBAIOsCQyTNiNlIVrOOCcbpCCCAAAIIOC6ws6TpgXvoL2mu4/dF8xFAAAEEEEAAAQQQQAABBBBAAAEEwgV6SPqrpG4xgCxB4+IY53MqAggggAACCORLYENJvwnc0l6SpubrNrkbBBCIIkDCRRQlzkEAAQQQQAABBBBwScBeeO3FN8rBatZRlDgHAQQQQACB/An4d7l4UtKA/N0id4QAAggggAACCCCAAAIIIIAAAggg4BO4UtLREUX+JmlNSZ9HPJ/TEEAAAQQQQCCfAo+2Ldg1uP3WXpa0QT5vk7tCAIFaAiRc1BLi7xFAAAEEEEAAAQRcExgq6ZGIjWZ3i4hQnIYAAggggEDOBPy7YtEfyFlwuR0EEEAAAQQQQAABBBBAAAEEEEAgRGAVSX+W1DWCzrGSLEGDAwEEEEAAAQSKLWBzSKUd0m0H9YeKzcHdI1BcARIuiht77hwBBBBAAAEEEMizQJRdLljNOs+/AO4NAQTyJPCvPN0M94IAAoUSYOy1UOHmZhFAAAEEEEAAAQQQQAABBBwQuF7SYTXa+RdJqzlwLzQRAQQQQKCjAPNJ/CIQQMBVAeaTHIgcQXIgSDQRAQQQQAABBBBAILbADpIernFVf99KBLEr4AIEEEAAgaYJMEDeNGoqQgCBhAUYe00YlOIQQAABBBBAAAEEEEAAAQQQaFDgu5LeqFHG4ZJuaLAeLkcAAQQQaL4A80nNN6dGBBBIRoD5pGQcUy2FIKXKS+EIIIAAAggggAACLRSotssFu1u0MDBUjQACCMQUYIA8JhinI4BAZgQYe81MKGgIAggggAACCCCAAAIIIIAAAmWByZL2reDxR0nfk/QVXggggAACzgkwn+RcyGgwAgi0CzCf5MBPgSA5ECSaiAACCCCAAAIIIFCXwE6SHqxw5eaSnq2rVC5CAAEEEGi2AAPkzRanPgQQSEqAsdekJCkHAQQQQAABBBBAAAEEEEAAgeQE1pP0sqSw9/YDJd2WXFWUhAACCCDQRAHmk5qITVUIIJCoAPNJiXKmUxhBSseVUhFAAAEEEEAAAQSyIfB8W9JF30BTnpC0fTaaRysQQAABBCIIdBgg/9e/GC+PYMYpCCDQAoH/+I9OQ62MvbYgDlSJAAIIIIAAAggggAACCCCAQASBeyXtFjjv95LWiXAtpyCAAAIIZFOA+aRsxoVWIYBAQID5JDd/Ekz6uRk3Wo0AAggggAACCCAQTWBnSdMDp/aXNDfa5ZyFAAIIIJABAQbIMxAEmoAAArUFGCCvbcQZCCCAAAIIIIAAAggggAACCGREYENJvwm0ZS9JUzPSPpqBAAIIIBBfgPmk+GZcgQACLRBgPqkF6AlUScJFAogUgQACCCCAAAIIIJBpAf8uF09KGpDp1tI4BBBAAIGgAAPk/CYQQMAJAQbInQgTjUQAAQQQQAABBBBAAAEEEECgJPCIpKHt/+NlSRtAgwACCCDgtADzSU6Hj8YjUBwB5pPcjDUJF27GjVYjgAACCCCAAAIIRBcYImlG++mbtw2ePxv9Us5EAAEEEMiAAAPkGQgCTUAAgdoCDJDXNuIMBBBAAAEEEEAAAQQQQAABBDIk0E/Sr9rbs0vIjukZaipNQQABBBCIIMB8UgQkTkEAgdYLMJ/U+hjU0wISLupR4xoEEEAAAQQQKAl0eGGFBQEEEEAgMQHe1RKjpKAcCDBAnoMgcgsIFEGAAfIiRJl7RAABBBBAAAEEEEAAgYgCzB9FhOI0BBBAIKYA80cxwTi9UALMJxUq3NwsAu4KMJ/kZuzohLkZN1qNAAIIIIBAVgQYMM9KJGgHAgjkTYB3tbxFlPtpRIAB8kb0uBYBBJomwAB506ipCAEEEEAAAQQQQAABBLIvwPxR9mNECxFAwE0B5o/cjButbo4A80nNcaYWBBBoUID5pAYBW3Q5nbAWwVMtAggggAACORFgwDwngeQ2EEAgcwK8q2UuJDSohQIMkLcQn6oRQCC6AAPk0a04EwEEEEAAAQQQQAABBHIvwPxR7kPMDSKAQIsEmD9qETzVOiHAfJITYaKRCCDAfJKbvwE6YW7GjVYjgAACCCCQFQEGzLMSCdqBAAJ5E+BdLW8R5X4aEWCAvBE9rkUAgaYJMEDeNGoqQgABBBBAAAEEEEAAgewLMH+U/RjRQgQQcFOA+SM340armyPAfFJznKkFAQQaFGA+qUHAFl1OJ6xF8FSLAAIIIIBATgR4Yc1JILkNBBBorQAv1K31p/bMC9DfyHyIaCACCJgAz3N+BwgggAACCCCAAAIIIIBAWYDxHH4MCCCAQAICjDclgEgRRRKg/1GkaHOvCDgswPPdzeCRcOFm3Gg1AggggAACWRHghTUrkaAdCCDgtAAv1E6Hj8anL0B/I31jakAAgQQEeJ4ngEgRCCCAAAIIIIAAAgggkBcBxnPyEknuAwEEWirAeFNL+ancPQH6H+7FjBYjUEgBnu9uhp2ECzfjRqsRQAABBBDIigAvrFmJBO1AAAGnBXihdjp8ND59Afob6RtTAwIIJCDA8zwBRIpAAAEEEEAAAQQQQACBvAgwnpOXSHIfCCDQUgHGm1rKT+XuCdD/cC9mtBiBQgrwfHcz7CRcuBk3Wo0AAggggEBWBHhhzUokaAcCCDgtwAu10+Gj8ekL0N9I35gaEEAgAQGe5wkgUgQCCCCAAAIIIIAAAgjkRYDxnLxEkvtAAIGWCjDe1FJ+KndPgP6HezGjxQgUUoDnu5thJ+HCzbjRagQQQAABBLIiwAtrViJBOxBAwGkBXqidDh+NT1+A/kb6xtSAAAIJCPA8TwCRIhBAAAEEEEAAAQQQQCAvAozn5CWS3AcCCLRUgPGmlvJTuXsC9D/cixktRqCQAjzf3Qw7CRduxo1WI4AAAgggkBUBXlizEgnagQACTgvwQu10+Gh8+gL0N9I3pgYEEEhAgOd5AogUgQACCCCAAAIIIIAAAnkRYDwnL5HkPhBAoKUCjDe1lJ/K3ROg/+FezGgxAoUU4PnuZthJuHAzbrQaAQQQQACBrAjwwpqVSNAOBBBwWoAXaqfDR+PTF6C/kb4xNSCAQAICPM8TQKQIBBBAAAEEEEAAAQQQyIsA4zl5iST3gQACLRVgvKml/FTungD9D/diRosRKKQAz3c3w07ChZtxo9UIIIAAAghkRYAX1qxEgnYggIDTArxQOx0+Gp++AP2N9I2pAQEEEhDgeZ4AIkUggAACCCCAAAIIIIBAXgQYz8lLJLkPBBBoqQDjTS3lp3L3BOh/uBczWoxAIQV4vrsZdhIu3IwbrUYAAQQQQCArArywZiUStAMBBJwW4IXa6fDR+PQF6G+kb0wNCCCQgADP8wQQKQIBBBBAAAEEEEAAAQTyIsB4Tl4iyX0ggEBLBRhvaik/lbsnQP/DvZjRYgQKKcDz3c2wk3DhZtxoNQIIIIAAAlkR4IU1K5GgHQgg4LQAL9ROh4/Gpy9AfyN9Y2pAAIEEBHieJ4BIEQgggAACCCCAAAIIIJAXAcZz8hJJ7gMBBFoqwHhTS/mp3D0B+h/uxYwWI1BIAZ7vboadhAs340arEUAAAQQQyIoAL6xZiQTtQAABpwV4oXY6fDQ+fQH6G+kbUwMCCCQgwPM8AUSKQAABBBBAAAEEEEAAgbwIMJ6Tl0hyHwgg0FIBxptayk/l7gnQ/3AvZrQYgUIK8Hx3M+wkXLgZN1qNAAIIIIBAVgR4Yc1KJGgHAgg4LcALtdPho/HpC9DfSN+YGhBAIAEBnucJIFIEAggggAACCCCAAAII5EWA8Zy8RJL7QACBlgow3tRSfip3T4D+h3sxo8UIFFKA57ubYSfhws240WoEEEAAAQSyIsALa1YiQTsQQMBpAV6onQ4fjU9fgP5G+sbUgAACCQjwPE8AkSIQQAABBBBAAAEEEEAgLwKM5+QlktwHAgi0VIDxppbyU7l7AvQ/3IsZLUagkAI8390MOwkXbsaNViOAAAIIIJAVAV5YsxIJ2oEAAk4L8ELtdPhofPoC9DfSN6YGBBBIQIDneQKIFIEAAggggAACCCCAAAJ5EWA8Jy+R5D4QQKClAow3tZSfyt0ToP/hXsxoMQKFFOD57mbYSbhwM260GgEEEEAAgawI8MKalUjQDgQQcFqAF2qnw0fj0xegv5G+MTUggEACAjzPE0CkCAQQQAABBBBAAAEEEMiLAOM5eYkk94EAAi0VYLyppfxU7p4A/Q/3YkaLESikAM93N8NOwoWbcaPVCCCAAAIIZEWAF9asRIJ2IICA0wK8UDsdPhqfvgD9jfSNqQEBBBIQ4HmeACJFIIAAAggggAACCCCAQF4EGM/JSyS5DwQQaKkA400t5ady9wTof7gXM1qMQCEFeL67GXYSLtyMG61GAAEEEEAgKwK8sGYlErQDAQScFuCF2unw0fj0BehvpG9MDQggkIAAz/MEECkCAQQQQAABBBBAAAEE8iLAeE5eIsl9IIBASwUYb2opP5W7J0D/w72Y0WIECinA893NsJNw4WbcaDUCCCCAAAJZEeCFNSuRoB0IIOC0AC/UToePxqcvQH8jfWNqQACBBAR4nieASBEIIIAAAggggAACCCCQFwHGc/ISSe4DAQRaKsB4U0v5qdw9Afof7sWMFiNQSAGe726GnYQLN+NGqxFAAAEEEMiKAC+sWYkE7UAAAacFeKF2Onw0Pn0B+hvpG1MDAggkIMDzPAFEikAAAQQQQAABBBBAAIG8CDCek5dIch8IINBSAcabWspP5e4J0P9wL2a0GIFCCvB8dzPsJFy4GTdajQACCCCAQFYEeGHNSiRoBwIIOC3AC7XT4aPx6QvQ30jfmBoQQCABAZ7nCSBSBAIIIIAAAggggAACCORFgPGcvESS+0AAgZYKMN7UUn4qd0+A/od7MaPFCBRSgOe7m2En4cLNuNFqBBBAAAEEsiLAC2tWIkE7EEDAaQFeqJ0OH41PX4D+RvrG1IAAAgkI8DxPAJEiEEAAAQQQQAABBBBAIC8CjOfkJZLcBwIItFSA8aaW8lO5ewL0P9yLGS1GoJACPN/dDDsJF27GjVYjgAACCCCQFQFeWLMSCdqBAAJOC/BC7XT4aHz6AvQ30jemBgQQSECA53kCiBSBAAIIIIAAAggggAACeRFgPCcvkeQ+EECgpQKMN7WUn8rdE6D/4V7MaDEChRTg+e5m2Em4cDNutBoBBBBAAIGsCPDCmpVI0A4EEHBagBdqp8NH49MXoL+RvjE1IIBAAgI8zxNApAgEEEAAAQQQQAABBBDIiwDjOXmJJPeBAAItFWC8qaX8VO6eAP0P92JGixEopADPdzfDTsKFm3Gj1QgggAACCGRFgBfWrESCdiCAgNMCvFA7HT4an74A/Y30jakBAQQSEOB5ngAiRSCAAAIIIIAAAggggEBeBBjPyUskuQ8EEGipAONNLeWncvcE6H+4FzNajEAhBXi+uxl2Ei7cjButRgABBBBAICsCvLBmJRK0AwEEnBbghdrp8NH49AXob6RvTA0IIJCAAM/zBBApAgEEEEAAAQQQQAABBPIiwHhOXiLJfSCAQEsFGG9qKT+VuydA/8O9mNFiBAopwPPdzbCTcOFm3Gg1AggggAACWRHghTUrkaAdCCDgtAAv1E6Hj8anL0B/I31jakAAgQQEeJ4ngEgRCCCAAAIIIIAAAgggkBcBxnPyEknuAwEEWirAeFNL+ancPQH6H+7FjBYjUEgBnu9uhp2ECzfjRqsRQAABBBDIigAvrFmJBO1AAAGnBXihdjp8ND59Afob6RtTAwIIJCDA8zwBRIpAAAEEEEAAAQQQQACBvAgwnpOXSHIfCCDQUgHGm1rKT+XuCdD/cC9mtBiBQgrwfHcz7CRcuBk3Wo0AAggggEBWBHhhzUokaAcCCDgtwAu10+Gj8ekL0N9I35gaEEAgAQGe5wkgUgQCCCCAAAIIIIAAAgjkRYDxnLxEkvtAAIGWCjDe1FJ+KndPgP6HezGjxQgUUoDnu5thJ+HCzbjRagQQQAABBLIiwAtrViJBOxBAwGkBXqidDh+NT1+A/kb6xtSAAAIJCPA8TwCRIhBAAAEEEEAAAQQQQCAvAozn5CWS3AcCCLRUgPGmlvJTuXsC9D/cixktRqCQAjzf3Qw7CRduxo1WI4AAAgggkBUBXlizEgnagQACTgvwQu10+Gh8+gL0N9I3pgYEEEhAgOd5AogUgQACCCCAAAIIIIAAAnkRYDwnL5HkPhBAoKUCjDe1lJ/K3ROg/+FezGgxAoUU4PnuZthJuHAzbrQaAQQQQACBrAjwwpqVSNAOBBBwWoAXaqfDR+PTF6C/kb4xNSCAQAICPM8TQKQIBBBAAAEEEEAAAQQQyIsA4zl5iST3gQACLRVgvKml/FTungD9D/diRosRKKQAz3c3w07ChZtxo9UIIIAAAghkRYAX1qxEgnYggIDTArxQOx0+Gp++AP2N9I2pAQEEEhDgeZ4AIkUggAACCCCAAAIIIIBAXgQYz8lLJLkPBBBoqQDjTS3lp3L3BOh/uBczWoxAIQV4vrsZdhIu3IwbrUYAAQQQQCArArywZiUStAMBBJwW4IXa6fDR+PQF6G+kb0wNCCCQgADP8wQQKQIBBBBAAAEEEEAAAQTyIsB4Tl4iyX0ggEBLBRhvaik/lbsnQP/DvZjRYgQKKcDz3c2wk3DhZtxoNQIIIIAAAlkRKPwL6//+7//qhBNO0KRJk+qOSb9+/bTSSiupb9++2mKLLWT/e9lll627vLxeeO655+rMM88s394vfvEL7b///nm93Uzf15dffqmzzjpLF1xwgX7wgx/orrvu0tprr53pNme9cbxQZz1CtK/FAoXvbyTt/+KLL2rYsGF69913y0XPmTNHW2+9deyq3nrrLe23336aO3duh2svueQSr48U9/j00081atQo3XbbbeVL6y0rbt2cj0CjAjzPGxXkegQQQAABBBBAAAEEEMiRAOM5TQzm3//+d2++5NFHH62r1mWWWUZ9+vTx5qo233xz9e/fXxtttJG6d+9eV3l5vSjozPxIXiOdrftivClb8aA1mReg/5FwiJhPShiU4hBoF+D57uZPgYQLN+NGqxFAAAEEEMiKQOFfWJNIuAgGc8UVV9TIkSN1/PHHq2fPnlmJdcvbQcKF9Oabb+qOO+7wfh8rrLBCy2LyxBNPaMSIEd6HukwoJBMGXqiTcaSU3AoUvr+RdGQ/+OADHXDAAZoxY0a56HqTGh5//HENHjy4UxOt/IkTJ8om7OMcv//977X33ntr/vz55cvqTQaJU28rz124cKEmT56snXbaSWuttVYrm0LdDQrwPG8QkMsRQAABBBBAAAEEEEAgTwKM5zQxmo0mXIQ1dfXVV9dxxx2nI444QksvvXQT7ya7VZFwIX3xxRd68MEHtfjii2uXXXbJbrBy1DLGm3IUTG6lGQL0PxJWZj4pYdAGi2M+qUHADF3O8z1DwYjRFBIuYmBxKgIIIIAAAgh0Eij8C2saCRclZfuQ/ZprrvFWE+KQipxwYYP4N910k8aPH69NNtlEt99+u7fSVCuO1157TQcffLCee+45r3oSLpKJAi/UyThSSm4FCt/fSDqyixYt0qmnnqpLL720XPRRRx2lCRMmaMkll4xc3b/+9S+df/75GjNmTKdr6n0+BBM4bPcvS0awSf68HZ999pmmTJmiCy+80HNnxyj3I8zz3P0YcgcIIIAAAggggAACCCCQmADjOYlR1i4ojYSLUq220MZVV12l3r17125Izs8ocsLF119/7e1wa+NYlnDBLvTN+7Ez3tQ8a2rKhQD9j4TDyHxSwqB1Fsd8Up1wGb6M53uGg1OlaSRcuBk3Wo0AAggggEBWBAr/wppmwoUFebPNNtPNN9+sddddNysxb1k7ippw8Yc//MHbTeLZZ5/17IcMGdKyhIv33ntPRx55pO6///7y76DeD2pb9kPKaMW8UGc0MDQrKwKF72+kEQhL3rPnS+nYdtttvedLr169Ilf38ccf67DDDtPUqVNDr7HnRdyV7saNG6fTTjutXJ49dywxpHv37pHb5cKJH330kZfAWHqm8jx1IWq128jzvLYRZyCAAAIIIIAAAggggEBhBBjPaWKo00y4sNvYddddNWnSJH3rW99q4l1lr6oiJ1xcdNFFOuWUU8pBIeGieb9PxpuaZ01NuRCg/5FCGJlPSgE1RpHMJ8XAcuhUnu8OBcvXVBIu3IwbrUYAAQQQQCArAoV/YQ1LuIj7YeA//vEP2dZ/tqrxxRdfrA8//LBDfA888EBdeeWVWnbZZbMS95a0o6gJF7///e+19957a/78+Z57qxIu7Dd60kkn6bbbbusQfz4QTeZfB16ok3GklNwKFL6/kUZkX3rpJe25555asGCBV/wqq6yi6dOna+ONN45cXbCM3Xff3UsQfPfdd70yRo8e7e1Q1aVLl0hlfvrppxo1alSHZ821117rJfvl7SjyBH3eYum/H57neY4u94YAAggggAACCCCAAAIxBRjPiQnWyOlhCRdjx44N3ZU0rB7bxfSTTz7RX/7yF/385z/3kitsnMZ/2AIZ55xzjrp27dpIU52+tsjjOUWdo8vCD5bxpixEgTY4JED/I4VgMZ+UAmqMIovc/4jB5NypPN+dC5nXYBIu3IwbrUZhDVW+AAAgAElEQVQAAQQQQCArAoV/YU0i4cIfzFdeecVbKfq5554r//EyyyzjfXhoKwgV+SjqYG4WEi7eeust7wPYhx56qNNPkISLZP6t5IU6GUdKya1A4fsbaUTWVsQ54IADOvy3Pe7KdP5Vjay/YhPy1113nWbMmOE1eejQoV4fpkePHpFuwZ43++23n+bOneudX08SSKSKMnASA+QZCEIKTeB5ngIqRSKAAAIIIIAAAggggICrAoznNDFyjSZc+JtqyRdPPvmkDjnkENlYTelYffXVvV1O+/bt28Q7y1ZVRR7PKeocXRZ+gYw3ZSEKtMEhAfofKQSL+aQUUGMUWeT+Rwwm507l+e5cyLwGk3DhZtxoNQIIIIAAAlkRKPwLa9IJFxbYOXPm6KCDDuowkB1314ys/ECSbEdRB3NbmXBhEyv20aslW5R22AjGlISLZH7lvFAn40gpuRUofH8jjch+9dVX3iqH48aNKxcfZ0eKRYsW6dRTT9Wll17qXb/FFlvolltu0TXXXFP+s7gJE0899ZS22WabcnviJmyk4ZRWmQyQpyXb2nJ5nrfWn9oRQAABBBBAAAEEEEAgUwKM5zQxHEkmXFizbW7gjjvu0MiRIzvsdGHzNKeffrpC3n+beLetq6rI4zlFnaNr3a/tm5oZb8pCFGiDQwL0P1IIFvNJKaDGKLLI/Y8YTM6dyvPduZB5DSbhws240WoEEEAAAQSyIlD4F9Y0Ei6++OILnXzyybriiivKcbaPGCdPnixbQaioR1EHc1uVcGHbhY8fP15XXnllhwmVlVdeWfa7L20nTsJFMv9G8kKdjCOl5Fag8P2NtCL7wAMPdNhBa88999QNN9yg5ZZbrmaV77zzjvbff3/Nnj3bO7eUHHrPPfdoxIgR5euvvfZa7++iHJa8ceKJJ5ZPjZMAEqX8LJ3DAHmWopFcW3ieJ2dJSQgggAACCCCAAAIIIOC8AOM5TQxh0gkX1nRbzfrQQw/VvffeW76TOGNHTbz9plVV5PGcos7RNe3HVaUixpuyEAXa4JAA/Y+UgsV8UkqwEYotcv8jAo+zp/B8dzN0JFy4GTdajQACCCCAQFYECv/CmkbChQU3+MJqf/bMM8+of//+WYl909tR1MHcZidcWMKPfSxrK56//PLLHeJsv7/zzz/f+7tHH33U+zsSLpL5V4EX6mQcKSW3AoXvb6QV2ddff13Dhw8v//d+/fXX15QpU7TOOuvUrPKXv/yldthhh3ICXimx4qWXXpJNvi9YsMArI+ouXWF9ql/84hdeUkceDwbI8xhVha3wydhrPkPNXSGAAAIIIIAAAggggEBtAcZzahsldkYaCRfWuODiGEWfDyjyeE5R5+gS+5e0gYKYP2oAj0uLKED/I6WoM5+UEmyEYovc/4jA4+wpPN/dDB2Tfm7GjVYjgAACCCCQFYHCv7CmlXBhHzFuueWWHeL82GOPadCgQR3+LHhe6cNE+2j+wQcf1DXXXKNZs2ZpxRVXlO2SMWzYMO22226yXQoqHV9//bXsI//p06friSee0PPPP68PP/zQO33DDTf0PrDfcccdNXDgQK2wwgp1/xZtS+q3337ba+fDDz+suXPnevXYLh7bbrut94Hl1ltvrSWWWMKrI+pgbtjEQpxklUavt7a+//77np0lJcyfP1+//e1vvXtYe+21PUOzs1hUikNY/CtBJz3Bcfvtt3dYmbxU71FHHeXFwOJmsSHhou6ffuiFvFAn60lpuRMofH8jrYh+/PHHOuywwzR16tRyFWH9jbD6/RPuq6yyitdv2HjjjRUsM+ouXcEdM3r37u21a4MNNqh6+7baovUh5syZoxdeeMF77pb6LXZhv379vASSIUOGaMCAAVX7QJUq+uyzz2TP5vvvv1+/+c1v9Oyzz3qnLrPMMurTp48sUcX6RltttZWWXXbZiu0NJlHWimuU/ou/PzVjxgzv/t96661O/Ta7/2ptq9UW/j6aAM/zaE6chQACCCCAAAIIIIAAAoUQYDyniWFOK+EiOF9QabwmeF5pTMPGVG699Vb9/Oc/13PPPefN/2y22WbafffdvbGUamMVX375pTe3YguU2bjPvHnzygt/2HjPRhtt5O3cagtFLb300nVr++uZOXNmedzH5nJ22mkn7bffft7Ykr3zx/ngMTgOFHcup9HrS/dl40U2rlWa6yuNZ9kcpN2fxaNr166d/MLmP6shjx07VmPGjKk7DlxYWYDxJn4dCMQSoP8Riyv6ycwnRbNiPimaE2exgJervwESLlyNHO1GAAEEEEAgGwKFf2FtZsJF2CrPYQkXgwcP1kknnaTbbrst9FdSactnS7SwQesLL7yw/DF9tZ+ZJXGMHDlSxx9/vHr27BnrF7lw4UJNmDBBV199dXmAPKyAnXfeWRdffLE3mO1CwoXd12WXXSZb5dv/sWfYvZnfqFGj9NOf/tT7YNN/ZCnhYpNNNtEFF1zgfaS62GKLxZpQiPWjKPjJDJgX/AfA7dcSKHx/oxZQvX9vH+vbzkX+yVD7b/7o0aOrFvnpp596z7BSX8MSJW1ivVevXl5iXrDMKEkclsRgfRgr245K/ZVSw958802vL2ET9qVrajnY89YSCK2fFKXvYv286667zlvNsZTEUKtvdMYZZ+iII44InehPOuHCDM466yzvw4Vah/U7qrWt1vX8fTQBnufRnDgLAQQQQAABBBBAAAEECiHAeE4Tw9yshAu7pbAFIsISLmzBqaOPPlo2LhR2nHDCCRo/fry6devW4a9LC4rZXJUlCdQ6LInjuOOOqzgeU+l6G8OyhA4bW7GFwSodNp50zDHH6NRTT9WiRYsiL0jVaMJEvdfbXJ8tCGYJEE8//XQtPm8BEYvD5ptv3mHnThIuatI17QTGm5pGTUX5EKD/kVIcmU+qDst8Uko/vBwXy/PdzeCScOFm3Gg1AggggAACWREo/AtrMxMuwgaxgx/m244WL7/8spfIUOm44YYbdOihh3b4a7sP+2jxoosuivzRYqkAWz3oiiuu8FYTinLYytDHHnust6JOlMNW17E233vvvTrzzDPLl4QloNhfNrpDRT3X2wCDJatYAooNgsc5bAWhiRMneis7lY4sJFxU+jAzzgpOcRyKfi4v1EX/BXD/NQQK399I8xfy+OOPe4kOpcN2vLj88su11FJLVaw2OOEbnCAPlmlJk6effnqHSdtg4ZMmTfKeo6Wj0jX2zLU+wYknnhgpCSLsJqzvcuONN3o7T1U6LInjlFNO8XYLi3uEPdutjKQSLmzifNq0aV7SZpREEH/7LdZXXXWVbEVKjuQFeJ4nb0qJCCCAAAIIIIAAAggg4KwA4zlNDF2zEi4q7dIQTLiYMmWKtziH7RYadlgSg43vbL/99h3+2haysoVBqs1xVWK1XTNs0Qz/XEulc233B2ufjS/VWjyrVMaPf/xjnXzyyd74VZQdwOtNmCjVV8/1Np5lY3BXXnllrF+fxcPsDjrooPJuFyRcxCJM9WTGm1LlpfD8CdD/SDGmzCeF4zKflOKPLsdF83x3M7gkXLgZN1qNAAIIIIBAVgQK/8KaVsJF1G2agx/m2xbHtiKPHfbBvH3wt95663lJCLbt8vLLL6877rhDa665Zvk3ZNsa2iBx2AC2fYhoA96rrbaat3LP3LlzvUSJ4ErSdp6tAL311ltX/W2+9tprOvjgg72to/2Hv61h9dh99OjRw1vFunRkKeHCki1sIDr40aPdl/n16dNHXbp0kd3/7NmzO51nEwH2oWlpte0FCxbonnvu8W7VBvttBfF3333X+9/rrruuhg8fru7du3v/e4klltA+++yjb3/724n8d+Huu++W1X/44YeHrv5NwkUizJ0K4YU6HVdKzY1A4fsbaUYyOHm7xRZbaPLkyVUnp61Pseuuu1Z8JtvzcL/99vP6DXbU2q3Cnv22SqBN7JaOSrtiVHrmWl/E+kHrr7++98z96quvNH/+fK/PEZaUcOSRR3r1lZ6nfmObdLdEVGuT/7AJe0sEtY8LrI5qfSN7jlr5Sy+9dLmIv/3tb7rzzjtlKzVaH9I+PrC+gR2rrLKKDjjgAK//Vjr22GOPTokRlnBifTmb3A/rj9lqhLYzmB2V+h12DzfffLPXp+BIVoDnebKelIYAAggggAACCCCAAAJOCzCe08TwpZFwEbaStX+XU//tBee0/HNVNp6y4447emNNNkbz8MMPewt42WIYK6ywQrmY9957TzZeE5akYeUNHDhQK620kjceYguU2RhR8IiyyEatsZVddtnFq8dMZ86cWZ5zs7os6eKVV14p7xxRKQHFzq0nYcJ/P3GvrzbXF8XPki5sns/mm+ywcS9b8OPPf/6z97+feuopL3alY8SIEfrv//7v8v+2/9/m8jiSF2C8KXlTSsy1AP2PFMPLfNK/v8/wH8wnpfiDy3nRPN/dDDAJF27GjVYjgAACCCCQFYHCv7CmkXBhg6K2zfItt9xSjvPQoUO9j+4t6cB/VNoJwVYvttWpSx/c2TX2svf222/rO9/5jveRoB32MeIll1ziJVz4DxuUvuCCC7TllltqscUW6/B3Cxcu9D5CtAQN/4d+9vGetbHSismffPKJt+3yrbfeWi7PBnBtdWbb7nnZZZftUI8lGFjbfvazn4X+3rOScGHJCfaBpD+JpLQ7hO0kEryvjz76yLsnW2HI73fZZZd5O38EX6yCAxdDhgzxVl6yAf9WHCRcpKPOC3U6rpSaG4HC9zfSjKQ9i0aNGuU9w+2wZ7MlO/Tr1y+0Wus72EqD48aN8/7envtTp07VBhtsUD7/n//8p/dstx2qKp3jL9z6FpagYZPYdlRK+nj//fe9hEBL+CgdNrFtO3QNGDCgvAKfv2xLbrDJ4NGjR3fYhcoSHO677z5tuummne5z3rx52m233cqJGmZifR+bSA5L0LA+y3nnndchebXSSo2lyup9noYlnGyyySY6//zztd1223UysL6qTY6fccYZHRJPgsmeaf7GilQ2z/MiRZt7RQABBBBAAAEEEEAAgRoCjOc08SeSRsKFjXcceOCB5fEau51KC1gEEy5Kt25zJzZu418wysYqLLlijTXWKAvZn9k8le3K6T9s/GLs2LHewmLBd+4333xTZ511Voc5J7u21pjHSy+95CUVlBbBsGtsIQ8b+7H5l65du5abYLuM2q7ttmuEjZcFj6wkXFSa69t55509I0tw8c/12X3Z/OJJJ52k559/vnxbNjdoc2/+2JT+0najjbILfRN/9oWpivGmwoSaG01GgP5HMo6hpTCfxHxSij+vwhXN893NkJNw4WbcaDUCCCCAAAJZESj8C2saCRe2eo8NQvs/xrcPG21QtJQoUfoBhCVc2ACvrXwcZdXiF154wVt12r/ys9VtA8ul3RbCfmy2ApBt92zbLfuvtcFZ++DPdl0IHsH7sg8RLWnDPrAMJnWUrq20IoD9fRYSLmwQ+5xzzpENNJcOW6Xppptu8j56DHlJ8k4Luy9LWAnuPmLnknCRlf/cpdsOXqjT9aV05wUK399IO4K2E4M900vHtdde602ghx0ffPCB10+ZMWOG99eVdq8IllnpuW1lvPjiixo2bFh5N6fDDjvMSxxdaqmlOjTBdn/64Q9/WP4z6+vYjhH+ZI9KVjY5bgkT/sn0SvcZbLv1i0444YSKz3Wr0xJm7Zzrr7++3AT73+PHj1e3bt06NauehIuwhBPbaWTixIladdVVq/5MzNgSa/wJorZqoVlX6q+k/bvLY/k8z/MYVe4JAQQQQAABBBBAAAEE6hRgPKdOuHouSzrhwuaArrjiCh1//PEdmmOLa9hCU8EjLOHCdjuw86Pszh02L3baaafJ/vHvHhqs1+ZabHzHzouywJUtzGHJEzbWUzpsbsba6d+tIVhPpd03spJw8eqrr2qvvfbqMO5lu3FceOGF3uIqlY6wXekrjYORcFHPv5nJXMN4UzKOlFIYAfofKYea+aSOwMwnpfyDy3HxPN/dDC4JF27GjVYjgAACCCCQFYHCv7AmmXBhK8o88sgj3sdw/iQG+4DfVo7u27dvp7iHJVxUSs4IXhyWLGBJArbCda2P9qwsG3C3QegjjjiiXHSltobt2mED4Jas4F8tKOyHHfYBo52XhYSLP/3pT9p33307fLxofvvvv3/NjxfDPpoMm6wg4SIr/7lLtx28UKfrS+nOCxS+v5F2BB9//HHZ7lilo1qiQDA5wiZbbaI6+N8x66PssMMO5cnuamUGJ+Vthys7338sWrRIp556qmzwunRESYQonRvcmcP+3JJZ7R9/2z///HNvdT9LCi0dzzzzjGyFv1rHr3/9a29nDFsB0o5tt93W25WqV69enS6tJ+EimHBiHwTcfPPNkZJsrQG2EqMlyJQ+QBg4cKC3CqTt9sGRjADP82QcKQUBBBBAAAEEEEAAAQRyIcB4ThPDmGTChSUl2PyLjc34kxiq7X4QlnBRKTkjyBI2f2Q7a9gu4cEdxMNILenCxnds1/bSUamtwcQES0aw+Tf/uFilsFlygs0HzZ8/v3xKFhIubK7OxstsPKt0xEl2Ccau0ngRCRdN/Bc6UBXjTa2zp2YnBeh/pBw25pO++dya+aSUf2w5L57nu5sBJuHCzbjRagQQQAABBLIiUPgX1kYTLuzjQfvw3rbstV0RHnzwwU6xtUFM+8AwLDEhLOHCPqYbNGhQzd+IJXXY7hJz584tnztt2jTtscceNa8tnfDRRx95qxnZbhelI+zDS9ui2T7wW7BggXearUh99913e9tARzmCHzDaNVlIuAgORO+yyy7eytYrr7xylNvSjTfe6K0sXTqOOuoob2WlJZdcsvxnJFxEonT+JF6onQ8hN5CuQOH7G+nyykv09PcJhg4d6iVg9ujRo1PVkyZN0siRI8t/Xqnf8c4773gJiLNnz/bOrZR8EEyEsIluS0ANJjjYZP9DDz0k26li3rx5sg8JrC1RdrcoNTb43LZdPGxCunv37uX7CevbRe1bLVy4UIcccohskH3DDTfUWmutpeHDh2v55Zfv5Bg34SLs44O4O1SElWErSFr/hSMZAZ7nyThSCgIIIIAAAggggAACCORCgPGcJoax0YQLGw/529/+pqeeesqbt3j66ac7tb7aYlPBMZfevXt7iQxRxm2Ci3vYwhD33XefNt1008iCYYtjhc0hBce1fvSjH+mqq66quotGqRFhiQ1ZSLgI7kZr7a2202wQ1RYOsQSXmTNnen9lY3M2FtavX78Op5JwEfnnmPiJjDclTkqB+Rag/5FyfJlPYj4p5Z9YYYrn+e5mqEm4cDNutBoBBBBAAIGsCBT+hTXso7wkg7Prrrt6HxN+61vfCi02mHCx/vrra8qUKVpnnXVqNiO4+kC1VZirFRYcoLbEClu5aLnllitfFhxsP+CAAzRx4sSqWxn767RVlGznDxvQLx2tTrhodKVtuw9LRDnuuOO8LbXtw8yNN95YW265pZZYYonyfZJwUfOnnIsTeKHORRi5ifQECt/fSI/23yUH+zOVJsWDq/VsscUWmjx5smyHq+ARfE5WSqSw5E3rF1gyhR319keiGEVJuLDJc9uBy/4pHbYqoPVbwu4zSr1h58RNuAj2B6pN6Mfpt40ePVo2Yd6lS5d6b4XrfAI8z/k5IIAAAggggAACCCCAAAJlAcZzmvhjCEu4SLJ6WyzqoosuqpiYELZLgo0Z9ezZs2YzgnNMceePrIKwnU2Du62Gzedde+21sgU5oh7BxcWykHARTFixHVHvuOMOrbnmmpFuy+xshxBbnK1v375ae+21ZbtcBMfBSLiIxJnKSYw3pcJKofkVoP+RcmyZT/om4YL5pJR/bDkvnue7mwEm4cLNuNFqBBBAAAEEsiJQ+BfWNBMu9tprL2/V5VVXXbVivIMJF0OGDJENbK+00ko1fyPjxo3TaaedVj4vOPhcs4D2E4KDucEB5rCB7ksuucTbjjrOEWxvqxMugh+I2r3MmTNHW2+9dZzbqnkuCRc1iXJxAi/UuQgjN5GeQOH7G+nRflOy9TlOPPHE8h+E7XwQ3LUibIcIf1uDk+1hz//gRHW9/ZEoRlESLqycWbNmaffdd5clfJYOm2QeMWKEtxtEnz591K1btyhVVjwnbsJFMFHWkkAsEXWFFVaI1Q5bqXKbbbYpXxOWKBurQE7uIMDznB8EAggggAACCCCAAAIIIFAWYDyniT+GNBMujjnmGJ1//vlVF9CKOuYSJAku7mF/X8/8kV33wAMPyBYxKx3B+bLguJbtpDF9+nRvIayoR3BeKAsJF3fddZf22Wef8i3YruqXX365llpqqai3Fek8Ei4iMaVyEuNNqbBSaH4F6H80IbbMJ32DzHxSE35wOa2C57ubgSXhws240WoEEEAAAQSyIlD4F9Y0Ei5slwpbbXiPPfbosNNBWNCDCRdRV/4J252h3kHs4CC1tfOZZ55R//79vSb/85//9HZxsF0vSsedd96pvffeO9bvODho3OqEi2AiRJzdReLcOAkXcbTcPZcXandjR8ubIlD4/kYzlK1PscMOO5STDGxlO/vH/9+n4Dm1VgEMJlOE9VOCk+GVnu/1Gnz88cd65ZVXNGPGDN19992y52rpqJQw8sknn8g+Jrj11ltDq11xxRW1/fbba9iwYV6i5Xe+8x0ttthisZoYN+EiuNqj9bOGDh2qxRdfPFa9b7/9tq666qryNWnuKBKrYTk5med5TgLJbSCAAAIIIIAAAggggEASAoznJKEYsYw0Ei622mornXnmmRowYEDNcY9gwkXUHTVt3MYSBKZOnVq+07BFQKIw1Np94vXXX9fw4cP18ssve8VZooXNVa211lpRivfOCSaIZCHhIpgIETamF/kGq5xIwkUSivWVwXhTfW5cVVgB+h9NCD3zSd8gM5/UhB9cTqvg+e5mYEm4cDNutBoBBBBAAIGsCBT+hbXRhAv7YM8GZG3V5C233NL757vf/a66du0aKcbBhItaK02XCg1rd70fOIYN5PsTLmr9faQblRS811YnXCQxOB/l3km4iKLk/jm8ULsfQ+4gVYHC9zdS1W0vPJhAGZYc4V+1KMoqgMFJ8+AkdHC75d69e3sT7BtssEGsW7ZEUlth8I033tD777/vJVi88MILmj9/vt56662KZVXrN9nz99BDD/X6H7WOtddeW7Yzme1+seGGG0bqx8VNuAhOatdqU9S/r/ZhQNQyOO8bAZ7n/BoQQAABBBBAAAEEEEAAgbIA4zlN/DE0mnBhc1Q2LvO9733PW0zL/omzwEQw4WLs2LEaM2ZMTYGk5o+souBcSnDMo5Ed4/034h+jaXXCRXBszdp5wQUXeIu6JX2QcJG0aPTyGG+KbsWZCEii/9GEnwHzSR2RmU9qwo8uh1XwfHczqCRcuBk3Wo0AAggggEBWBAr/whqWuBA16SGJIGY14cKfDJHUgHnWEi6SGpyv9Tsg4aKWUD7+nhfqfMSRu0hNoPD9jdRkfQUHV+gLrvL36aefatSoUbrtttu8qwYOHKjJkyerZ8+eFZsXNun72GOPadCgQd41wYQM27HByu/Ro0fNW7bEiilTpngJGnPmzKl5ftgJtfpsCxcu1IQJE3T11VeXd/6oVZF9oGC7Y/zoRz/SSiutVPF0Ei5qSbr59zzP3YwbrUYAAQQQQAABBBBAAIFUBBjPSYU1vNCweZioSQ9JNDOLCRd2X/7FwZKa08lSwkWSi6vV+h2QcFFLKL2/Z7wpPVtKzqUA/Y8mhJX5pM7IzCc14YeXsyp4vrsZUBIu3IwbrUYAAQQQQCArAoV/YSXhQgobyPd/TEnCRWP/upJw0ZifK1fzQu1KpGhniwQK399olvukSZM0cuTIcnWWyLD11lt7/zv4PDrhhBM0fvx4devWrWrzHnjgAe26667lc/yr7AXLtNX3bPK2S5cuFcv87LPPdN111+m8887Thx9+GJnGdqHo1auXnnzyyfI1tRIuSieWkjssofS5556LVKetBHnFFVdoo402Cj2fhItIjM6dxPPcuZDRYAQQQAABBBBAAAEEEEhPgPGc9Gw7lUzCReexq+BOqiRcNPaDJOGiMb9Grma8qRE9ri2gAP2PJgWd+aRwaOaTmvQDzEE1PN/dDCIJF27GjVYjgAACCCCQFYHCv7CScBGecOFfNSivCRcvvfSS9txzTy1YsMD79zG4EnhS/5KScJGUZLbL4YU62/GhdS0XKHx/o1kRePHFFzVs2DC9++67XpWXXHKJLLHCjmDihH83q2rtCz7HDjjgAE2cOFHLLLNMpzLvv/9+7bLLLhWLsxWCTjrppPIuG5VO3HDDDWUJFn379vWez+uvv75WXHFFb0eOESNGlC+LmnBRusB27Hjvvff061//Wvfcc49mz56tt956q2J7N9tsM6+tNsEfPBpNuGjmKpXN+v3loR6e53mIIveAAAIIIIAAAggggAACCQkwnpMQZJRiSLjonHDxgx/8QHfddZc3RmRHHhMuvvrqK40ZM0bjxo0r/0z8i51E+e1EPYeEi6hSyZ/HeFPyppSYawH6H00KL/NJ1aGZT2rSD9Hhani+uxk8Ei7cjButRgABBBBAICsChX9hdTXhYtGiRTr11FN16aWXln9L/o8q4/zA7EPD/fbbT3PnzvUusw8obYeLfv36ef87qS2NH3/8cQ0ePLjctEofejaa4BH1+uAHpPYx55QpU7TOOuvE4at5LgkXNYlycQIv1LkIIzeRnkDh+xvp0XYs2RIa7Jk+c+ZM7y+OOuooTZgwQYsvvniHydvgCoHV2vfpp59q1KhR5SSJLbbYwkt8WG211XT++ed75doRnAQPlvnll196O2qUzi/9vT1/LYnCduKwdq2wwgpabLHFQpt0++23N5RwEdamt99+W4888oimTZumWbNmdarX/CxpJfjf+bgJFzZxftppp5XLL8VmySWXbLlG0ZUAACAASURBVNbPg3oiCPA8j4DEKQgggAACCCCAAAIIIFAUAcZzmhhpVxMuPv74Yx122GGaOnVqWavWghyVWIMffgYXyQrOtdQaiwqrJ5jgUK2MRuuLen0wEeKss86S/RMyRtHQL5KEi4b4GrqY8aaG+Li4eAL0P5oUc+aT4kHbHBfzSfHM8n42z3c3I0zChZtxo9UIIIAAAghkRaDwL6yuJlzYD8iSLU488cTyb6neD/eeffZZLxHCPqi0IziIbdn755xzjvdP6bCB2dNPPz3WgG9wW8pKCRdhA/T+HTdq/cvzxhtvaJ999pENzpeOsOuDgwh27pw5c7wPPqMe9vv5yU9+otdee03rrruu1lprLe29997q1atXuQgSLqJqun0eL9Rux4/Wpy5Q+P5G6sLtFQQTMgcOHOglR3Tr1q3D5Lft8HTDDTdoueWWi9Q0f5+jlJi53nrrdUjE8O98EVboq6++qr322st7ZpaOY445xkvasDKjHEknXPjrtP7OCy+8IGvTc889V/6rnXbayUs2sUQQ/xE34cJWZLT+SekYOnSoV26PHj2i3DrnNEmA53mToKkGAQQQQAABBBBAAAEEXBBgPKeJUXI14SJscbB6d2gIjp0Ex2SCczo2nmSLaPTv3z9ypIILi1RLuAguVhY3wSM491bp+ltvvVUHHXRQ+R4sgeXyyy/XUkstFfm+bPcPG9NaffXVtdFGG3n/2NhTly5dymWQcBGZM/ETGW9KnJQC8y1A/6NJ8WU+qX5o5pPqt8vTlTzf3YwmCRduxo1WI4AAAgggkBWBwr+wupxwEdwxYtttt5V9iOj/2D/KDy2YCBH2EWZwoDvuh5pxdskIOzdOIkRwENsMwhIuPv/8c5100km6+uqry0xxdwl55513tP/++2v27NleGWErhpNwEeVX6P45vFC7H0PuIFWBwvc3UtUNFO5PSig9lyzhYvjw4Xr55Ze9s+MmTtqk7Q477FBOzrzzzju9nbD8O2TVeoYG+xvbbbedl3Cw6qqrRuIJSwA98sgjvQTU7t27l8uwyXBr77x587wECtuRw5JG/RPM1Sq0ifodd9yxfEqlyfC4CRfBVRpXWWUV3Xfffdp0000j3X/ppHvuuUfnnXdeeQLdEl/sA4QlllgiVjmcHC7A85xfBgIIIIAAAggggAACCCBQFmA8p4k/BlcTLowoOOZTa1GOMNbgzhN2ju04arul2riWHUnM6UTddcLqC8Yk7i7pwXm1SmNMwTmt0u6yljwR9QjGYPTo0d74HwkXUQXTPY/xpnR9KT13AvQ/mhhS5pOYT2rizy13VfF8dzOkJFy4GTdajQACCCCAQFYECv/C6nLCRXB1HftRVdo1otIP7v3339fhhx+uBx54oHxK2EeYwUFo+0jQPraMuhtE2KrWldoaFpOf//znOvDAAyP9exPc+cMuqrRDxo033uit+F06dt99d9mfBVexrlTxrFmzZNeUdgcJS0Qh4SJS2Jw/iRdq50PIDaQrUPj+Rrq8HUt/6aWXZM+jBQsWeH9x//33e/931113LZ/42GOPadCgQZGbFUwwHDt2rLbZZhvvn9JRLTkyyqR5rcZ89NFHOvTQQ3XvvfeWTw1LuAgmh8TdSSLqxHvchIuw9p922mleMkjXrl1r3b7395988om3WqGtfFg6gh8fRCqIkyoK8Dznx4EAAggggAACCCCAAAIIlAUYz2nij8HlhIuwRSbizB8Zc3A8xv4sbA4puPvpLrvsouuvv14rr7xypGgF54Sq7VoRFpOoi4OF7fxRqa53333Xm/+aOXNm+R6mTZumPfbYI9I9ffbZZzr66KN1yy23lM+38UCz8R/scBGJM5WTGG9KhZVC8ytA/6OJsWU+qeNiY8wnNfHHl4OqeL67GUQSLtyMG61GAAEEEEAgKwKFf2F1OeHCPl60j/RskLR0xFkt2laKvuGGG3TEEUeUr6+02vIXX3yhk08+WVdccUX5XBsAvvLKK7XssstW/T1/+eWXOuuss2TbSPuPSgkXYR9lHnvssbroootqrt7817/+VbZ60pNPPtmhrkoJF2GJILbatu1aEfKC1KHMsN/OhAkTvFWX/NeScJGV/9yl2w5eqNP1pXTnBQrf32hmBD/44APvWThjxgyv2vPPP19ff/21xowZ4/3velbJC04SW6LD9773PW+nqChlhk0yH3XUUbLn5pJLLlmTJ6zPYheFJVwEk0OWWWYZTZ06VYMHD65Zj50QTNgYOHCgJk+erJ49e3a4Pm7Chd2D9aOOP/74cjm2UqEllfoTV6o10j5WsH5bKdHT7u2OO+7wdrjgSEaA53kyjpSCAAIIIIAAAggggAACuRBgPKeJYXQ54SLsg/+o80dGHDaHtNlmm3ljHmuuuWaHKPzpT3/Svvvuq+eee67859ddd523sFatOZ2w+aNqCRc2/jJq1Chvh9bSETYHFPYzsQ9Y99lnH7322mvlv65UV9hcn4312Pzdt7/97Zq/wqeeesqryxI37KhkR8JFTcrUTmC8KTVaCs6nAP2PJsaV+aR3vO9CZs+e7akzn9TEH18OquL57mYQSbhwM260GgEEEEAAgawIFP6F1eWEC/sRvfDCC94q1rbbRenYa6+9vESIb33rWxV/Z/bRn60QfeKJJ3a41lbBscSG7t27d7o2rK6zzz7bS8QIO98KsA887SNF+6iy9HFgqeBqu3EEVymK8kGilX/KKafommuu6dT2SgkXYQPZUeoKu69Kg+XBhIttt91Wdn+9evVqyX8H4n4g2pJGOlgpL9QOBo0mN1Og8P2NZmIHExeHDx+uzz//vLybVViSQpT2+Z/NlrRhzzFLZLAjSpnjxo2T7ehQOuy5aRPn6667btXq7ZlriQa2s8OHH37Y4VybTL/88su11FJLlf887NluE80333xzzbrsAwFLnLSVEUvH6NGjveTWLl26dKg7+Dzt3bu357HBBhtUvJ8333xTI0aM8JI6Soe1beLEidp4442rOrzyyivexwP+Dwqszzdp0qTIO3NFiXPRz+F5XvRfAPePAAIIIIAAAggggAACPgHGc5r4c3A54cKYbEcFWwDEPw903HHHeQuBLL300hUlLdni2muv9caM/NfaPJXNXwXHYyotaGHzQrYqdaWki0rzR9USLqwua39pERO7iShjTJbYYYkapV1n/WNhd911l9Zee+1OHmGLg9m8mjlU8wuryxY/s3m7oF0w4cLcbUyPI30BxpvSN6aGXAnQ/2hiOJlP6rzAaZRnvYWI+aQm/lAzWhXP94wGpkazSLhwM260GgEEEEAAgawIFP6F1fWEC3sJvuSSS7zBU/+xySabeDtKDBgwQIsttliHv7OBe1th+dJLL+0wgF3r5dEGvm31nlNPPbVDebZSke20scYaa3T4808++cT7CPLiiy/ulGxhJ1ZLuAjbPtoGvq2s7bffvsM92YeYv/nNb7w2PPjgg6H/blVKuLCTwz5+tKSL8847Tz/84Q87JZNUuq/LLrtMthNH8MXKkmH2228/zZ0712ubrYxw9dVXe38WjE0z/sNAwkU6yrxQp+NKqbkRKHx/o9mRfOCBB7TrrruGVlvvZOqLL76oYcOGeavl2bPMki3ff/99r44oZc6aNUu77757hz6B7TphiRgbbrhhp+enPd9/97vfec/+W2+9NfRehgwZ4iUxrrTSSh3+PmwVQesb2SS57QbWtWvXTuVZf8Am9y0JpHRYf8CSKPr27dvp/I8//thLgCglndgJ1veyjwGWWGKJiiEP7lJhJ1o9Z555pvbee+9Ok+i2y9i0adM0duxYWf/I37Y4u2M0+zfoan08z12NHO1GAAEEEEAAAQQQQACBFAQYz0kBtVKRridc2FybzVNdddVVHW5x55139uZuwsZ+/vznP3tjNbZDhf+wMS1bYKLSomLvvfeelyjgT2hYccUVdcYZZ3g7g/oTFCxp4o033vAW67JFyIJHtYQLOze4E6r9WaXxLJtDs93XTz/9dD3//POx6gpLJLECbDcPm6uynT78YxY2bmZ12O6z/oU9+vfv7829BefrrCybE7Rxq9JhzrYIyKqrrtrEX3oxq2K8qZhx567rFqD/UTddfRcyn9R5Vyrmk+r7LRXtKp7vbkachAs340arEUAAAQQQyIpA4V9YXU+4sB+SZc/bQLZ9xB88bKUcS1BYbbXVtGjRIu+jfxt8De42EWVXh2p12YeXNpBrK17bqjnz5s2TfVgZXIna375qCReWSGIr9/hXwi5da4khAwcO9D72tEmImTNn6re//W2HQeLNN9+8Q2JItYQLu3DOnDk66KCDOuz2YX9uLrYjha2+bW2qdF/VVhoK+yDTyrYJhp49e2rxxRf3PtCstiJ2kv/BIOEiSc1vyuKFOh1XSs2NQOH7G82OpCUc2A5YCxYs6FD1KqusounTp9fcTSGsvcGtpUvnRC3TEhZtl4qw5Il+/fppq622KidOvP766/rVr37VIcHA6rOVCi2R8bXXXvOqt/6A7aRlz1P/UWmS2s6xvpH1E9ZZZx3vEnsuPv3003r22Wc73fb48eO9ieuwBA3rV1kSqk1W+w8r3/oPdtgktiWF+I9KCax2jn0cYP22Pn36eP0pu9eHH364U//E+kAXXnih9xFBcLXCZv/W8lYfz/O8RZT7QQABBBBAAAEEEEAAgQYEGM9pAC/upa4nXNj9hiVClBxsPsTGcWzRDJufsjkbm5cJHrUWBiudb2NDBx98cIedQO3v/HM61eoplVMr4SJsDrF0rY3hbLPNNurWrZssecTmxPyLZdi80ZJLLuktmmZHrbqqzfVZPVtuuWXFebHSvVdbnCPsg1obi7J22TyVlW+JKXY/HMkKMN6UrCel5V6A/keTQ8x80r+8xUqPP/74TvLMJzX5x+hYdTzfHQtYe3NJuHAzbrQaAQQQQACBrAgU/oU1DwkX9mOygVj7KNB2lAgmU9T6sVmGvr1E2seOUQ5LorAPDK+//voop3vnWDKGbSc9cuTI8jXVEi7spIULF3ofOd52222R69lpp528FXlssH7EiBHl62olXNiJ9mHnj3/8Y82fPz9yfXbi4Ycf7tnbwHTYUe2jz9L5jz32mAYNGhSr3npPJuGiXrnq1/FCnY4rpeZGoPD9jWZHslKyX6UEhSjtC24tXbrGkiDsWd2jR4+axdik86GHHtph5b2aF7UnItgOD7bzlO0q8dBDD3mXrb/++poyZUo5ecJflvXxLHnz7LPPjlJFh3MsocGSWa0fYjt5VDpsJUXr31Tqe1Xa+cOSLuzvLLE0br/N2maJmtanCksEiX2zXNBBgOc5PwgEEEAAAQQQQAABBBBAoCzAeE4Tfwx5SLgwLpvXsfmjm266Kbae7YZhyQm9e/eOdK3txjpq1KhOSRfVLj7uuOO8xSuiJkFYWbagydFHHy2bx4l6lOaNbL7KdjW1o1bChZ1jc3027mP/xDks0eSaa67xFisJGdvwigrb7d1fh41xWXtt7IkjWQHGm5L1pLTcC9D/aHKImU+SmE9q8o8uJ9XxfHczkCRcuBk3Wo0AAggggEBWBAr/wpqXhAv7QdkWwk888YTsg0RbqbnWYQkCNvBtqyMvt9xytU7v8PdffPGFpk2b5tXlX7EnrJBDDjnE2xb6D3/4g7dCTumolXBRGly27aRty+Rqu2XYALCtFmQfR9p93X777bETLqw+mwyYMGGCt1tIrQ8gbUUDGyi3jz+XWGKJqn61klQqfZAZKygRTybhIiJUzNN4oY4JxulFEyh8f6PZAbdkP3v2jhkzpkPVJ5xwgpckWO9KdWEr4Y0ePVrnnntu5J0W/vKXv+iMM84I3eki6GTPd9uByhIf1lhjDW+3ruCuEtX6E9Y3uu+++7yki5dffjlSGGynDXu+DxgwQIsttljVa2oNwlezsRjZDl3Wx7n33nsjtc0+PDjnnHO8XbIqTZ5HKoiTKgrwPOfHgQACCCCAAAIIIIAAAgiUBRjPaeKPIS8JF0Zm80f33HOPxo0bF2k8xuZabAxl+PDhVRe+CAtH1Dkdmzey+SxbyMMW6IiTBGH1xqnHxr1soQxbxMPGzOLWVZrrs4U6nn/++Zq/wgMPPNAbL7Kxs2qHjUXNmDHDW3jMdlUNHrbbu82t9erVq2adnBBPgPGmeF6cXXgB+h9N/gkwn/RvcOaTmvzDy0F1PN/dDCIJF27GjVYjgAACCCCQFYHCv7DmKeGi9KOyVZPtAz4bOP3lL3/pDciWkhVsF4uNNtpIO+64o+yDwmWXXbah3+Inn3yihx9+WLbCs9VZSr6wemwV7b333lvf//73vQ8WrS1xEy5KjXv//fe9DyZtRWvbgcIGg22A3HbnsA8ibSDeVvApvdTUm3Dhr2/69OmaOXNmh/sqbRtpfkOGDInlZ5MMZnXnnXd6Ky75B7TjfqzaSNBIuGhEr/K1vFCn40qpuREofH+jFZEMS46IkuxYra32nLdnu383qHrKtIHr3/3ud16iQbCvYskEtuKfPWftGb/yyit3aJJN2FuyY+mwSeUrr7yy6jPZ3zd69tln9eqrr5afw9Z/WG+99bydvnbbbTetu+66sXaOsHuxRNdbbrnF2y3Ln4gaZWVAu95WGLR4zZkzR6+99lq5jFLbttlmGw0bNkzWD6mVBNKK31qe6uR5nqdoci8IIIAAAggggAACCCDQoADjOQ0Cxrk8TwkXpfu2+TebC7GdIWwX8nnz5nkLXdkCG3369PHmiwYPHqzNNtssdqKF39Y+FLX5FtsF1RYlK82J2RzSFlts4Y2p2JhPaYypniQIq69SPTZ+Y2NZtgO7vx67pt667FobzzI/mxcL+m266aay8aLdd9+9PAcX9fdm41A33nijN/9l42Slw3YWmTp1qjbYYIOoRXFeRAHGmyJCcRoC/xag/9GCXwLzSd+gM5/Ugh+go1XyfHczcCRcuBk3Wo0AAggggEBWBHhhzUokaAcCCDgtwAu10+Gj8ekL0N9I35gaEEAgAQGe5wkgUgQCCCCAAAIIIIAAAgjkRYDxnLxEkvtAAIGWCjDe1FJ+KndPgP6HezGjxQgUUoDnu5thJ+HCzbjRagQQQAABBLIiwAtrViJBOxBAwGkBXqidDh+NT1+A/kb6xtSAAAIJCPA8TwCRIhBAAAEEEEAAAQQQQCAvAozn5CWS3AcCCLRUgPGmlvJTuXsC9D/cixktRqCQAjzf3Qw7CRduxo1WI4AAAgggkBUBXlizEgnagQACTgvwQu10+Gh8+gL0N9I3pgYEEEhAgOd5AogUgQACCCCAAAIIIIAAAnkRYDwnL5HkPhBAoKUCjDe1lJ/K3ROg/+FezGgxAoUU4PnuZthJuHAzbrQaAQQQQACBrAjwwpqVSNAOBBBwWoAXaqfDR+PTF6C/kb4xNSCAQAICPM8TQPz/7dtLbh0xDATA3P/UgZfZxuSQTdUBPOxXbUAfQ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QMg2FgAAEDhJREFU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OLBuaUIOAgSiBRyoo+sTvl/AfqPf2AQCBAoErOcFiD5BgAABAgQIECBAgMAVAfc5V5r0OwgQGBVw3zTKb3iegP1HXmcSE3hSwPqeWbsHF5m9SU2AAAECBLYI/HNg3RJKDgIECBwQcFY7UKKfUCZgv1FG6UMECHwsYD3/GNw4AgQIECBAgAABAgTWCLjPWVOFIAQIHBNw33SsUD+nVMD+o5TTxwgQ+FDA+v4h9v+OUtL/yvk7AgQIECBA4EfAgdX/AQECBHoEnNV6XH01U8B+I7M3qQkQ+PPHeu6/gAABAgQIECBAgACBVwXc57zavN9NgEC3gPumbmHfTxaw/0huT3YCbwtY3wP6V1JASSISIECAAIHFAg6si8sRjQCBaAFntej6hC8WsN8oBvU5AgQ+E7Cef0ZtEAECBAgQIECAAAECywTc5ywrRBwCBM4IuG86U6Uf0iBg/9GA6pMECHwiYH3/hPl3Q5T0Oz9/TYAAAQIEXhdwYH39P8DvJ0CgS8BZrUvWdxMF7DcSW5OZAIEfAeu5/wMCBAgQIECAAAECBF4VcJ/zavN+NwEC3QLum7qFfT9ZwP4juT3ZCbwtYH0P6F9JASWJSIAAAQIECBAgQIAAAQIECBAgQIAAAQIECBAgQIAAAQIECBAgQIAAAQIECBAgQIAAAQIECHwr4MHFt96mESBAgAABAgQIECBAgAABAgQIECBAgAABAgQIECBAgAABAgQIECBAgAABAgQIECBAgAABAgECHlwElCQiAQIECBAgQIAAAQIECBAgQIAAAQIECBAgQIAAAQIECBAgQIAAAQIECBAgQIAAAQIECBAg8K2ABxffeptGgAABAgQIECBAgAABAgQIECBAgAABAgQIECBAgAABAgQIECBAgAABAgQIECBAgAABAgQIBAh4cBFQkogECBAgQIAAAQIECBAgQIAAAQIECBAgQIAAAQIECBAgQIAAAQIECBAgQIAAAQIECBAgQIDAtwIeXHzrbRoBAgQIECBAgAABAgQIECBAgAABAgQIECBAgAABAgQIECBAgAABAgQIECBAgAABAgQIECAQIODBRUBJIhIgQIAAAQIECBAgQIAAAQIECBAgQIAAAQIECBAgQIAAAQIECBAgQIAAAQIECBAgQIAAAQLfCnhw8a23aQQIECBAgAABAgQIECBAgAABAgQIECBAgAABAgQIECBAgAABAgQIECBAgAABAgQIECBAgECAgAcXASWJSIAAAQIECBAgQIAAAQIECBAgQIAAAQIECBAgQIAAAQIECBAgQIAAAQIECBAgQIAAAQIECHwr4MHFt96mESBAgAABAgQIECBAgAABAgQIECBAgAABAgQIECBAgAABAgQIECBAgAABAgQIECBAgAABAgECHlwElCQiAQIECBAgQIAAAQIECBAgQIAAAQIECBAgQIAAAQIECBAgQIAAAQIECBAgQIAAAQIECBAg8K2ABxffeptGgAABAgQIECBAgAABAgQIECBAgAABAgQIECBAgAABAgQIECBAgAABAgQIECBAgAABAgQIBAh4cBFQkogECBAgQIAAAQIECBAgQIAAAQIECBAgQIAAAQIECBAgQIAAAQIECBAgQIAAAQIECBAgQIDAtwIeXHzrbRoBAgQIECBAgAABAgQIECBAgAABAgQIECBAgAABAgQIECBAgAABAgQIECBAgAABAgQIECAQIODBRUBJIhIgQIAAAQIECBAgQIAAAQIECBAgQIAAAQIECBAgQIAAAQIECBAgQIAAAQIECBAgQIAAAQLfCnhw8a23aQQIECBAgAABAgQIECBAgAABAgQIECBAgAABAgQIECBAgAABAgQIECBAgAABAgQIECBAgECAgAcXASWJSIAAAQIECBAgQIAAAQIECBAgQIAAAQIECBAgQIAAAQIECBAgQIAAAQIECBAgQIAAAQIECHwr4MHFt96mESBAgAABAgQIECBAgAABAgQIECBAgAABAgQIECBAgAABAgQIECBAgAABAgQIECBAgAABAgECHlwElCQiAQIECBAgQIAAAQIECBAgQIAAAQIECBAgQIAAAQIECBAgQIAAAQIECBAgQIAAAQIECBAg8K2ABxffeptGgAABAgQIECBAgAABAgQIECBAgAABAgQIECBAgAABAgQIECBAgAABAgQIECBAgAABAgQIBAh4cBFQkogECBAgQIAAAQIECBAgQIAAAQIECBAgQIAAAQIECBAgQIAAAQIECBAgQIAAAQIECBAgQIDAtwIeXHzrbRoBAgQIECBAgAABAgQIECBAgAABAgQIECBAgAABAgQIECBAgAABAgQIECBAgAABAgQIECAQIODBRUBJIhIgQIAAAQIECBAgQIAAAQIECBAgQIAAAQIECBAgQIAAAQIECBAgQIAAAQIECBAgQIAAAQLfCnhw8a23aQQIECBAgAABAgQIECBAgAABAgQIECBAgAABAgQIECBAgAABAgQIECBAgAABAgQIECBAgECAgAcXASWJSIAAAQIECBAgQIAAAQIECBAgQIAAAQIECBAgQIAAAQIECBAgQIAAAQIECBAgQIAAAQIECHwr4MHFt96mESBAgAABAgQIECBAgAABAgQIECBAgAABAgQIECBAgAABAgQIECBAgAABAgQIECBAgAABAgECHlwElCQiAQIECBAgQIAAAQIECBAgQIAAAQIECBAgQIAAAQIECBAgQIAAAQIECBAgQIAAAQIECBAg8K2ABxffeptGgAABAgQIECBAgAABAgQIECBAgAABAgQIECBAgAABAgQIECBAgAABAgQIECBAgAABAgQIBAh4cBFQkogECBAgQIAAAQIECBAgQIAAAQIECBAgQIAAAQIECBAgQIAAAQIECBAgQIAAAQIECBAgQIDAtwIeXHzrbRoBAgQIECBAgAABAgQIECBAgAABAgQIECBAgAABAgQIECBAgAABAgQIECBAgAABAgQIECAQIODBRUBJIhIgQIAAAQIECBAgQIAAAQIECBAgQIAAAQIECBAgQIAAAQIECBAgQIAAAQIECBAgQIAAAQLfCnhw8a23aQQIECBAgAABAgQIECBAgAABAgQIECBAgAABAgQIECBAgAABAgQIECBAgAABAgQIECBAgECAgAcXASWJSIAAAQIECBAgQIAAAQIECBAgQIAAAQIECBAgQIAAAQIECBAgQIAAAQIECBAgQIAAAQIECHwr4MHFt96mESBAgAABAgQIECBAgAABAgQIECBAgAABAgQIECBAgAABAgQIECBAgAABAgQIECBAgAABAgECHlwElCQiAQIECBAgQIAAAQIECBAgQIAAAQIECBAgQIAAAQIECBAgQIAAAQIECBAgQIAAAQIECBAg8K2ABxffeptGgAABAgQIECBAgAABAgQIECBAgAABAgQIECBAgAABAgQIECBAgAABAgQIECBAgAABAgQIBAh4cBFQkogECBAgQIAAAQIECBAgQIAAAQIECBAgQIAAAQIECBAgQIAAAQIECBAgQIAAAQIECBAgQIDAtwIeXHzrbRoBAgQIECBAgAABAgQIECBAgAABAgQIECBAgAABAgQIECBAgAABAgQIECBAgAABAgQIECAQIODBRUBJIhIgQIAAAQIECBAgQIAAAQIECBAgQIAAAQIECBAgQIAAAQIECBAgQIAAAQIECBAgQIAAAQLfCnhw8a23aQQIECBAgAABAgQIECBAgAABAgQIECBAgAABAgQIECBAgAABAgQIECBAgAABAgQIECBAgECAwF/eazoDdcbpqwAAAABJRU5ErkJggg==">
          <a:extLst>
            <a:ext uri="{FF2B5EF4-FFF2-40B4-BE49-F238E27FC236}">
              <a16:creationId xmlns:a16="http://schemas.microsoft.com/office/drawing/2014/main" id="{69B8B2D4-FB4C-4E79-9952-37924CC13FC5}"/>
            </a:ext>
          </a:extLst>
        </xdr:cNvPr>
        <xdr:cNvSpPr>
          <a:spLocks noChangeAspect="1" noChangeArrowheads="1"/>
        </xdr:cNvSpPr>
      </xdr:nvSpPr>
      <xdr:spPr bwMode="auto">
        <a:xfrm>
          <a:off x="6454490" y="19276652"/>
          <a:ext cx="7548027" cy="2901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583406</xdr:colOff>
      <xdr:row>49</xdr:row>
      <xdr:rowOff>59532</xdr:rowOff>
    </xdr:from>
    <xdr:to>
      <xdr:col>9</xdr:col>
      <xdr:colOff>936899</xdr:colOff>
      <xdr:row>65</xdr:row>
      <xdr:rowOff>130428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708039-D19E-4956-96D3-DEBBB3CB6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216" y="8923497"/>
          <a:ext cx="7522008" cy="2970306"/>
        </a:xfrm>
        <a:prstGeom prst="rect">
          <a:avLst/>
        </a:prstGeom>
      </xdr:spPr>
    </xdr:pic>
    <xdr:clientData/>
  </xdr:twoCellAnchor>
  <xdr:twoCellAnchor editAs="oneCell">
    <xdr:from>
      <xdr:col>10</xdr:col>
      <xdr:colOff>495762</xdr:colOff>
      <xdr:row>49</xdr:row>
      <xdr:rowOff>21896</xdr:rowOff>
    </xdr:from>
    <xdr:to>
      <xdr:col>16</xdr:col>
      <xdr:colOff>164563</xdr:colOff>
      <xdr:row>65</xdr:row>
      <xdr:rowOff>2803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E734D9-6145-45BF-9BE3-64D0301D1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1624" y="9141810"/>
          <a:ext cx="4759749" cy="2958838"/>
        </a:xfrm>
        <a:prstGeom prst="rect">
          <a:avLst/>
        </a:prstGeom>
      </xdr:spPr>
    </xdr:pic>
    <xdr:clientData/>
  </xdr:twoCellAnchor>
  <xdr:twoCellAnchor>
    <xdr:from>
      <xdr:col>7</xdr:col>
      <xdr:colOff>645949</xdr:colOff>
      <xdr:row>49</xdr:row>
      <xdr:rowOff>160896</xdr:rowOff>
    </xdr:from>
    <xdr:to>
      <xdr:col>8</xdr:col>
      <xdr:colOff>536465</xdr:colOff>
      <xdr:row>51</xdr:row>
      <xdr:rowOff>52837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9D49B45-FAD0-4F4A-ABDE-EE35C9E9A990}"/>
            </a:ext>
          </a:extLst>
        </xdr:cNvPr>
        <xdr:cNvSpPr txBox="1"/>
      </xdr:nvSpPr>
      <xdr:spPr>
        <a:xfrm>
          <a:off x="6098190" y="9280810"/>
          <a:ext cx="656896" cy="264182"/>
        </a:xfrm>
        <a:prstGeom prst="rect">
          <a:avLst/>
        </a:prstGeom>
        <a:solidFill>
          <a:srgbClr val="FFFF9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__ %</a:t>
          </a:r>
        </a:p>
      </xdr:txBody>
    </xdr:sp>
    <xdr:clientData/>
  </xdr:twoCellAnchor>
  <xdr:twoCellAnchor>
    <xdr:from>
      <xdr:col>9</xdr:col>
      <xdr:colOff>394138</xdr:colOff>
      <xdr:row>60</xdr:row>
      <xdr:rowOff>184698</xdr:rowOff>
    </xdr:from>
    <xdr:to>
      <xdr:col>9</xdr:col>
      <xdr:colOff>1051034</xdr:colOff>
      <xdr:row>62</xdr:row>
      <xdr:rowOff>80448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84B3C0C-69AD-44B6-BB09-6B4D189F0EFE}"/>
            </a:ext>
          </a:extLst>
        </xdr:cNvPr>
        <xdr:cNvSpPr txBox="1"/>
      </xdr:nvSpPr>
      <xdr:spPr>
        <a:xfrm>
          <a:off x="7576207" y="11351939"/>
          <a:ext cx="656896" cy="267992"/>
        </a:xfrm>
        <a:prstGeom prst="rect">
          <a:avLst/>
        </a:prstGeom>
        <a:solidFill>
          <a:srgbClr val="FFFF9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__ %</a:t>
          </a:r>
        </a:p>
      </xdr:txBody>
    </xdr:sp>
    <xdr:clientData/>
  </xdr:twoCellAnchor>
  <xdr:twoCellAnchor>
    <xdr:from>
      <xdr:col>13</xdr:col>
      <xdr:colOff>761147</xdr:colOff>
      <xdr:row>49</xdr:row>
      <xdr:rowOff>73309</xdr:rowOff>
    </xdr:from>
    <xdr:to>
      <xdr:col>14</xdr:col>
      <xdr:colOff>589302</xdr:colOff>
      <xdr:row>50</xdr:row>
      <xdr:rowOff>164706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0BD42BC-33B0-4EC4-8C77-71F98FC41A0D}"/>
            </a:ext>
          </a:extLst>
        </xdr:cNvPr>
        <xdr:cNvSpPr txBox="1"/>
      </xdr:nvSpPr>
      <xdr:spPr>
        <a:xfrm>
          <a:off x="11731319" y="9193223"/>
          <a:ext cx="649276" cy="2775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__ %</a:t>
          </a:r>
        </a:p>
      </xdr:txBody>
    </xdr:sp>
    <xdr:clientData/>
  </xdr:twoCellAnchor>
  <xdr:twoCellAnchor>
    <xdr:from>
      <xdr:col>15</xdr:col>
      <xdr:colOff>446582</xdr:colOff>
      <xdr:row>60</xdr:row>
      <xdr:rowOff>72433</xdr:rowOff>
    </xdr:from>
    <xdr:to>
      <xdr:col>16</xdr:col>
      <xdr:colOff>7622</xdr:colOff>
      <xdr:row>61</xdr:row>
      <xdr:rowOff>169544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FB633CB-A403-4A76-8D83-89C640CFAFD0}"/>
            </a:ext>
          </a:extLst>
        </xdr:cNvPr>
        <xdr:cNvSpPr txBox="1"/>
      </xdr:nvSpPr>
      <xdr:spPr>
        <a:xfrm>
          <a:off x="13168479" y="11239674"/>
          <a:ext cx="425953" cy="28323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_ 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583406</xdr:colOff>
      <xdr:row>49</xdr:row>
      <xdr:rowOff>59532</xdr:rowOff>
    </xdr:from>
    <xdr:to>
      <xdr:col>10</xdr:col>
      <xdr:colOff>104874</xdr:colOff>
      <xdr:row>65</xdr:row>
      <xdr:rowOff>130428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79DAEEE-01AD-450A-B4DF-C6689158B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406" y="8927307"/>
          <a:ext cx="7539613" cy="2966496"/>
        </a:xfrm>
        <a:prstGeom prst="rect">
          <a:avLst/>
        </a:prstGeom>
      </xdr:spPr>
    </xdr:pic>
    <xdr:clientData/>
  </xdr:twoCellAnchor>
  <xdr:twoCellAnchor editAs="oneCell">
    <xdr:from>
      <xdr:col>10</xdr:col>
      <xdr:colOff>595873</xdr:colOff>
      <xdr:row>48</xdr:row>
      <xdr:rowOff>130493</xdr:rowOff>
    </xdr:from>
    <xdr:to>
      <xdr:col>15</xdr:col>
      <xdr:colOff>835473</xdr:colOff>
      <xdr:row>65</xdr:row>
      <xdr:rowOff>20890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901C151-3799-4440-942F-E35F861D0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7342" y="8702993"/>
          <a:ext cx="4905897" cy="29264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5E43-95FC-476E-A0A4-2C466D3F61BE}">
  <sheetPr>
    <tabColor theme="5"/>
  </sheetPr>
  <dimension ref="B2:AU122"/>
  <sheetViews>
    <sheetView tabSelected="1" topLeftCell="D1" zoomScale="87" zoomScaleNormal="50" workbookViewId="0">
      <selection activeCell="Y5" sqref="Y5"/>
    </sheetView>
  </sheetViews>
  <sheetFormatPr defaultColWidth="8.85546875" defaultRowHeight="15" x14ac:dyDescent="0.25"/>
  <cols>
    <col min="2" max="2" width="12.28515625" customWidth="1"/>
    <col min="3" max="3" width="9.5703125" customWidth="1"/>
    <col min="4" max="4" width="11.7109375" customWidth="1"/>
    <col min="5" max="5" width="12.7109375" customWidth="1"/>
    <col min="6" max="6" width="12.7109375" bestFit="1" customWidth="1"/>
    <col min="7" max="7" width="11.5703125" customWidth="1"/>
    <col min="8" max="8" width="11.140625" customWidth="1"/>
    <col min="9" max="9" width="14" customWidth="1"/>
    <col min="10" max="10" width="19.140625" customWidth="1"/>
    <col min="12" max="12" width="12.5703125" customWidth="1"/>
    <col min="13" max="13" width="14.7109375" customWidth="1"/>
    <col min="14" max="14" width="11.85546875" customWidth="1"/>
    <col min="15" max="15" width="13.7109375" customWidth="1"/>
    <col min="16" max="16" width="12.7109375" customWidth="1"/>
    <col min="18" max="18" width="11.140625" customWidth="1"/>
    <col min="19" max="19" width="15.28515625" customWidth="1"/>
    <col min="20" max="20" width="12" customWidth="1"/>
    <col min="21" max="21" width="13.85546875" bestFit="1" customWidth="1"/>
    <col min="22" max="22" width="14.140625" customWidth="1"/>
    <col min="23" max="23" width="17.28515625" customWidth="1"/>
    <col min="24" max="24" width="18.7109375" customWidth="1"/>
    <col min="25" max="25" width="27.5703125" customWidth="1"/>
    <col min="26" max="26" width="17.85546875" customWidth="1"/>
    <col min="27" max="27" width="11.85546875" customWidth="1"/>
    <col min="28" max="28" width="12.28515625" customWidth="1"/>
  </cols>
  <sheetData>
    <row r="2" spans="2:47" x14ac:dyDescent="0.25">
      <c r="B2" t="s">
        <v>0</v>
      </c>
    </row>
    <row r="3" spans="2:47" x14ac:dyDescent="0.25">
      <c r="B3" s="1"/>
      <c r="C3" s="1" t="s">
        <v>1</v>
      </c>
      <c r="D3" s="1"/>
      <c r="E3" s="1"/>
      <c r="F3" s="1"/>
      <c r="G3" s="1"/>
      <c r="H3" s="1"/>
      <c r="I3" s="1" t="s">
        <v>2</v>
      </c>
      <c r="J3" s="1"/>
      <c r="K3" s="1"/>
      <c r="L3" s="1"/>
      <c r="M3" s="1"/>
      <c r="N3" s="1" t="s">
        <v>3</v>
      </c>
      <c r="O3" s="1"/>
      <c r="P3" s="1"/>
      <c r="Q3" s="1" t="s">
        <v>4</v>
      </c>
      <c r="R3" s="1"/>
      <c r="S3" s="1"/>
      <c r="T3" s="1"/>
      <c r="U3" s="1"/>
      <c r="V3" s="1" t="s">
        <v>5</v>
      </c>
      <c r="W3" s="1"/>
      <c r="X3" s="1"/>
      <c r="Y3" s="1"/>
      <c r="Z3" s="1"/>
      <c r="AA3" s="1"/>
      <c r="AB3" s="1"/>
      <c r="AC3" s="1"/>
      <c r="AD3" s="1"/>
      <c r="AI3" t="s">
        <v>6</v>
      </c>
    </row>
    <row r="4" spans="2:47" x14ac:dyDescent="0.25">
      <c r="B4" s="1"/>
      <c r="C4" s="1" t="s">
        <v>7</v>
      </c>
      <c r="D4" s="1" t="s">
        <v>8</v>
      </c>
      <c r="E4" s="1" t="s">
        <v>9</v>
      </c>
      <c r="F4" s="1" t="s">
        <v>10</v>
      </c>
      <c r="G4" s="1"/>
      <c r="H4" s="1" t="s">
        <v>11</v>
      </c>
      <c r="I4" s="1" t="s">
        <v>12</v>
      </c>
      <c r="J4" s="1" t="s">
        <v>13</v>
      </c>
      <c r="K4" s="1" t="s">
        <v>14</v>
      </c>
      <c r="L4" s="1"/>
      <c r="M4" s="1" t="s">
        <v>15</v>
      </c>
      <c r="N4" s="1" t="s">
        <v>16</v>
      </c>
      <c r="O4" s="1" t="s">
        <v>17</v>
      </c>
      <c r="P4" s="1" t="s">
        <v>18</v>
      </c>
      <c r="Q4" s="1" t="s">
        <v>12</v>
      </c>
      <c r="R4" s="1" t="s">
        <v>19</v>
      </c>
      <c r="S4" s="1" t="s">
        <v>20</v>
      </c>
      <c r="T4" s="1"/>
      <c r="U4" s="1" t="s">
        <v>21</v>
      </c>
      <c r="V4" s="1"/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/>
      <c r="AI4" s="14"/>
      <c r="AJ4" s="14" t="s">
        <v>29</v>
      </c>
      <c r="AK4" s="14"/>
      <c r="AL4" s="14"/>
      <c r="AM4" s="14" t="s">
        <v>30</v>
      </c>
      <c r="AN4" s="14"/>
      <c r="AO4" s="14"/>
      <c r="AP4" s="14" t="s">
        <v>31</v>
      </c>
      <c r="AQ4" s="14"/>
      <c r="AR4" s="14"/>
      <c r="AS4" s="14"/>
      <c r="AT4" s="14"/>
      <c r="AU4" s="14"/>
    </row>
    <row r="5" spans="2:47" x14ac:dyDescent="0.25">
      <c r="B5" s="1" t="s">
        <v>32</v>
      </c>
      <c r="C5" s="19">
        <v>30.006</v>
      </c>
      <c r="D5" s="19">
        <v>0.60299999999999998</v>
      </c>
      <c r="E5" s="19">
        <v>0.60199999999999998</v>
      </c>
      <c r="F5" s="19">
        <v>60.005000000000003</v>
      </c>
      <c r="G5" s="1"/>
      <c r="H5" s="1" t="s">
        <v>33</v>
      </c>
      <c r="I5" s="19">
        <v>18.686800000000002</v>
      </c>
      <c r="J5" s="19">
        <v>29.6569</v>
      </c>
      <c r="K5" s="20">
        <f>J5-I5</f>
        <v>10.970099999999999</v>
      </c>
      <c r="L5" s="1"/>
      <c r="M5" s="1">
        <v>1</v>
      </c>
      <c r="N5" s="19">
        <v>69.766000000000005</v>
      </c>
      <c r="O5" s="20">
        <f>F5+(U36*(F5/1000))+D5+E5</f>
        <v>80.862263855522585</v>
      </c>
      <c r="P5" s="1" t="s">
        <v>34</v>
      </c>
      <c r="Q5" s="19">
        <v>15.384399999999999</v>
      </c>
      <c r="R5" s="19">
        <v>22.243300000000001</v>
      </c>
      <c r="S5" s="20">
        <f>R5-Q5</f>
        <v>6.858900000000002</v>
      </c>
      <c r="T5" s="1"/>
      <c r="U5" s="1" t="s">
        <v>34</v>
      </c>
      <c r="V5" s="19">
        <v>48.03</v>
      </c>
      <c r="W5" s="20">
        <f>V5/O5</f>
        <v>0.59397298207994376</v>
      </c>
      <c r="X5" s="20">
        <f>V5-((D5+E5)*W5)-((U36*(60/1000))*W5)</f>
        <v>35.64232145146579</v>
      </c>
      <c r="Y5" s="20">
        <f>(D5+E5)*W5</f>
        <v>0.71573744340633227</v>
      </c>
      <c r="Z5" s="20">
        <f>(U36*(60/1000))*W5</f>
        <v>11.671941105127877</v>
      </c>
      <c r="AA5" s="20">
        <f>Z5/W5</f>
        <v>19.650626303330633</v>
      </c>
      <c r="AB5" s="20">
        <f>Y5/W5</f>
        <v>1.2050000000000001</v>
      </c>
      <c r="AC5" s="20">
        <f>X5/W5</f>
        <v>60.006637552191954</v>
      </c>
      <c r="AD5" s="1"/>
      <c r="AI5" s="14"/>
      <c r="AJ5" s="14" t="s">
        <v>35</v>
      </c>
      <c r="AK5" s="14" t="s">
        <v>36</v>
      </c>
      <c r="AL5" s="14"/>
      <c r="AM5" s="14" t="s">
        <v>35</v>
      </c>
      <c r="AN5" s="14" t="s">
        <v>36</v>
      </c>
      <c r="AO5" s="14"/>
      <c r="AP5" s="14" t="s">
        <v>35</v>
      </c>
      <c r="AQ5" s="14" t="s">
        <v>36</v>
      </c>
      <c r="AR5" s="14"/>
      <c r="AS5" s="13" t="s">
        <v>37</v>
      </c>
      <c r="AT5" s="14" t="s">
        <v>38</v>
      </c>
      <c r="AU5" s="14" t="s">
        <v>39</v>
      </c>
    </row>
    <row r="6" spans="2:47" x14ac:dyDescent="0.25">
      <c r="B6" s="1" t="s">
        <v>40</v>
      </c>
      <c r="C6" s="19">
        <v>17.997</v>
      </c>
      <c r="D6" s="19">
        <v>0.60099999999999998</v>
      </c>
      <c r="E6" s="19">
        <v>0.60199999999999998</v>
      </c>
      <c r="F6" s="19">
        <v>24.001000000000001</v>
      </c>
      <c r="G6" s="1"/>
      <c r="H6" s="1" t="s">
        <v>41</v>
      </c>
      <c r="I6" s="19">
        <v>18.546600000000002</v>
      </c>
      <c r="J6" s="19">
        <v>31.034400000000002</v>
      </c>
      <c r="K6" s="20">
        <f t="shared" ref="K6:K15" si="0">J6-I6</f>
        <v>12.4878</v>
      </c>
      <c r="L6" s="1"/>
      <c r="M6" s="1">
        <v>2</v>
      </c>
      <c r="N6" s="19">
        <v>71.152000000000001</v>
      </c>
      <c r="O6" s="20">
        <f t="shared" ref="O6:O14" si="1">Y5+D6+E6+X5+F6+(U37*((X5+F6)/1000))</f>
        <v>80.930762369633754</v>
      </c>
      <c r="P6" s="1" t="s">
        <v>42</v>
      </c>
      <c r="Q6" s="19">
        <v>17.2485</v>
      </c>
      <c r="R6" s="19">
        <v>26.612300000000001</v>
      </c>
      <c r="S6" s="20">
        <f t="shared" ref="S6:S15" si="2">R6-Q6</f>
        <v>9.3638000000000012</v>
      </c>
      <c r="T6" s="1"/>
      <c r="U6" s="1" t="s">
        <v>42</v>
      </c>
      <c r="V6" s="19">
        <v>48</v>
      </c>
      <c r="W6" s="20">
        <f t="shared" ref="W5:W14" si="3">V6/O6</f>
        <v>0.59309956553690157</v>
      </c>
      <c r="X6" s="20">
        <f>V6-(((($D$5+$E$5)*W5)+$D$6+$E$6)*W6)-((U37*((X5+F6)/1000))*W6)</f>
        <v>35.374428040042126</v>
      </c>
      <c r="Y6" s="20">
        <f>((($D$5+$E$5)*W5)+$D$6+$E$6)*W6</f>
        <v>1.1380023440636808</v>
      </c>
      <c r="Z6" s="20">
        <f>(U37*((X5+F6)/1000))*W6</f>
        <v>11.487569615894195</v>
      </c>
      <c r="AA6" s="20">
        <f t="shared" ref="AA6:AA14" si="4">Z6/W6</f>
        <v>19.368703474761624</v>
      </c>
      <c r="AB6" s="20">
        <f t="shared" ref="AB6:AB14" si="5">Y6/W6</f>
        <v>1.918737443406332</v>
      </c>
      <c r="AC6" s="20">
        <f t="shared" ref="AC6:AC15" si="6">X6/W6</f>
        <v>59.643321451465795</v>
      </c>
      <c r="AD6" s="1"/>
      <c r="AI6" s="14" t="s">
        <v>43</v>
      </c>
      <c r="AJ6" s="5">
        <v>745.97519999999997</v>
      </c>
      <c r="AK6" s="14">
        <f>(0.00519018*AJ6)-0.0503758</f>
        <v>3.821369763536</v>
      </c>
      <c r="AL6" s="14"/>
      <c r="AM6" s="5">
        <v>18.169899999999998</v>
      </c>
      <c r="AN6" s="14">
        <f>(0.00619671*AM6)-(7.00661*10^-5)</f>
        <v>0.112523534929</v>
      </c>
      <c r="AO6" s="14"/>
      <c r="AP6" s="5">
        <v>17.3353</v>
      </c>
      <c r="AQ6" s="14">
        <f>(0.00676977*AP6)-0.00237364</f>
        <v>0.114982353881</v>
      </c>
      <c r="AR6" s="14"/>
      <c r="AS6" s="14">
        <f t="shared" ref="AS6:AS16" si="7">AK6/(AK6+AQ6+AN6)*100</f>
        <v>94.381010721379425</v>
      </c>
      <c r="AT6" s="14">
        <f t="shared" ref="AT6:AT16" si="8">AN6/(AK6+AQ6+AN6)*100</f>
        <v>2.779130420164956</v>
      </c>
      <c r="AU6" s="14">
        <f t="shared" ref="AU6:AU16" si="9">AQ6/(AK6+AQ6+AN6)*100</f>
        <v>2.8398588584556039</v>
      </c>
    </row>
    <row r="7" spans="2:47" x14ac:dyDescent="0.25">
      <c r="B7" s="1" t="s">
        <v>44</v>
      </c>
      <c r="C7" s="19">
        <v>18.047999999999998</v>
      </c>
      <c r="D7" s="19">
        <v>0.60099999999999998</v>
      </c>
      <c r="E7" s="19">
        <v>0.60199999999999998</v>
      </c>
      <c r="F7" s="19">
        <v>24</v>
      </c>
      <c r="G7" s="1"/>
      <c r="H7" s="1" t="s">
        <v>45</v>
      </c>
      <c r="I7" s="19">
        <v>18.957000000000001</v>
      </c>
      <c r="J7" s="19">
        <v>29.253499999999999</v>
      </c>
      <c r="K7" s="20">
        <f t="shared" si="0"/>
        <v>10.296499999999998</v>
      </c>
      <c r="L7" s="1"/>
      <c r="M7" s="1">
        <v>3</v>
      </c>
      <c r="N7" s="19">
        <v>72.947000000000003</v>
      </c>
      <c r="O7" s="20">
        <f t="shared" si="1"/>
        <v>80.898119375284367</v>
      </c>
      <c r="P7" s="1" t="s">
        <v>46</v>
      </c>
      <c r="Q7" s="19">
        <v>15.3384</v>
      </c>
      <c r="R7" s="19">
        <v>22.6919</v>
      </c>
      <c r="S7" s="20">
        <f t="shared" si="2"/>
        <v>7.3535000000000004</v>
      </c>
      <c r="T7" s="1"/>
      <c r="U7" s="1" t="s">
        <v>46</v>
      </c>
      <c r="V7" s="19">
        <v>48</v>
      </c>
      <c r="W7" s="20">
        <f t="shared" si="3"/>
        <v>0.59333888563378334</v>
      </c>
      <c r="X7" s="20">
        <f>V7-(((((($D$5+$E$5)*W5)+$D$6+$E$6)*W6)+$D$7+$E$7)*W7)-((U38*((X6+F7)/1000))*W7)</f>
        <v>35.229156968421847</v>
      </c>
      <c r="Y7" s="20">
        <f>((((($D$5+$E$5)*W5)+$D$6+$E$6)*W6)+$D$7+$E$7)*W7</f>
        <v>1.389007722092819</v>
      </c>
      <c r="Z7" s="20">
        <f t="shared" ref="Z7:Z14" si="10">(U38*((X6+F6)/1000))*W7</f>
        <v>11.38202700540031</v>
      </c>
      <c r="AA7" s="20">
        <f t="shared" si="4"/>
        <v>19.183012071158014</v>
      </c>
      <c r="AB7" s="20">
        <f t="shared" si="5"/>
        <v>2.3410023440636807</v>
      </c>
      <c r="AC7" s="20">
        <f t="shared" si="6"/>
        <v>59.374428040042112</v>
      </c>
      <c r="AD7" s="1"/>
      <c r="AI7" s="14" t="s">
        <v>47</v>
      </c>
      <c r="AJ7" s="5">
        <v>618.42930000000001</v>
      </c>
      <c r="AK7" s="14">
        <f t="shared" ref="AK7:AK28" si="11">(0.00519018*AJ7)-0.0503758</f>
        <v>3.1593835842740003</v>
      </c>
      <c r="AL7" s="14"/>
      <c r="AM7" s="5">
        <v>25.642600000000002</v>
      </c>
      <c r="AN7" s="14">
        <f t="shared" ref="AN7:AN28" si="12">(0.00619671*AM7)-(7.00661*10^-5)</f>
        <v>0.15882968974600004</v>
      </c>
      <c r="AO7" s="14"/>
      <c r="AP7" s="5">
        <v>24.340800000000002</v>
      </c>
      <c r="AQ7" s="14">
        <f t="shared" ref="AQ7:AQ28" si="13">(0.00676977*AP7)-0.00237364</f>
        <v>0.16240797761599998</v>
      </c>
      <c r="AR7" s="14"/>
      <c r="AS7" s="14">
        <f t="shared" si="7"/>
        <v>90.770680170644582</v>
      </c>
      <c r="AT7" s="14">
        <f t="shared" si="8"/>
        <v>4.563256909132102</v>
      </c>
      <c r="AU7" s="14">
        <f t="shared" si="9"/>
        <v>4.6660629202233128</v>
      </c>
    </row>
    <row r="8" spans="2:47" x14ac:dyDescent="0.25">
      <c r="B8" s="1" t="s">
        <v>48</v>
      </c>
      <c r="C8" s="19">
        <v>18.004999999999999</v>
      </c>
      <c r="D8" s="19">
        <v>0.60199999999999998</v>
      </c>
      <c r="E8" s="19">
        <v>0.60399999999999998</v>
      </c>
      <c r="F8" s="19">
        <v>24</v>
      </c>
      <c r="G8" s="1"/>
      <c r="H8" s="1" t="s">
        <v>49</v>
      </c>
      <c r="I8" s="19">
        <v>18.8247</v>
      </c>
      <c r="J8" s="19">
        <v>30.813600000000001</v>
      </c>
      <c r="K8" s="20">
        <f t="shared" si="0"/>
        <v>11.988900000000001</v>
      </c>
      <c r="L8" s="1"/>
      <c r="M8" s="1">
        <v>4</v>
      </c>
      <c r="N8" s="19">
        <v>71.084000000000003</v>
      </c>
      <c r="O8" s="20">
        <f t="shared" si="1"/>
        <v>80.900445073163851</v>
      </c>
      <c r="P8" s="1" t="s">
        <v>50</v>
      </c>
      <c r="Q8" s="19">
        <v>17.1907</v>
      </c>
      <c r="R8" s="19">
        <v>25.523099999999999</v>
      </c>
      <c r="S8" s="20">
        <f t="shared" si="2"/>
        <v>8.3323999999999998</v>
      </c>
      <c r="T8" s="1"/>
      <c r="U8" s="1" t="s">
        <v>50</v>
      </c>
      <c r="V8" s="19">
        <v>48.005000000000003</v>
      </c>
      <c r="W8" s="20">
        <f t="shared" si="3"/>
        <v>0.59338363289084217</v>
      </c>
      <c r="X8" s="20">
        <f>V8-(((((((($D$5+$E$5)*W5)+$D$6+$E$6)*W6)+$D$7+$E$7)*W7)+$D$8+$E$8)*W8)-((U39*((X7+F8)/1000))*W8)</f>
        <v>35.145612334984094</v>
      </c>
      <c r="Y8" s="20">
        <f>((((((($D$5+$E$5)*W5)+$D$6+$E$6)*W6)+$D$7+$E$7)*W7)+$D$8+$E$8)*W8</f>
        <v>1.5398351095152261</v>
      </c>
      <c r="Z8" s="20">
        <f t="shared" si="10"/>
        <v>11.319552555500682</v>
      </c>
      <c r="AA8" s="20">
        <f t="shared" si="4"/>
        <v>19.076280382649191</v>
      </c>
      <c r="AB8" s="20">
        <f t="shared" si="5"/>
        <v>2.5950077220928192</v>
      </c>
      <c r="AC8" s="20">
        <f t="shared" si="6"/>
        <v>59.22915696842184</v>
      </c>
      <c r="AD8" s="1"/>
      <c r="AI8" s="14" t="s">
        <v>51</v>
      </c>
      <c r="AJ8" s="5">
        <v>549.78869999999995</v>
      </c>
      <c r="AK8" s="14">
        <f t="shared" si="11"/>
        <v>2.8031265149659998</v>
      </c>
      <c r="AL8" s="14"/>
      <c r="AM8" s="5">
        <v>33.145099999999999</v>
      </c>
      <c r="AN8" s="14">
        <f t="shared" si="12"/>
        <v>0.20532050652100001</v>
      </c>
      <c r="AO8" s="14"/>
      <c r="AP8" s="5">
        <v>29.823599999999999</v>
      </c>
      <c r="AQ8" s="14">
        <f t="shared" si="13"/>
        <v>0.19952527257199998</v>
      </c>
      <c r="AR8" s="14"/>
      <c r="AS8" s="14">
        <f t="shared" si="7"/>
        <v>87.380010112844374</v>
      </c>
      <c r="AT8" s="14">
        <f t="shared" si="8"/>
        <v>6.4003204423318447</v>
      </c>
      <c r="AU8" s="14">
        <f t="shared" si="9"/>
        <v>6.2196694448237766</v>
      </c>
    </row>
    <row r="9" spans="2:47" x14ac:dyDescent="0.25">
      <c r="B9" s="1" t="s">
        <v>52</v>
      </c>
      <c r="C9" s="19">
        <v>17.997</v>
      </c>
      <c r="D9" s="19">
        <v>0.60699999999999998</v>
      </c>
      <c r="E9" s="19">
        <v>0.6</v>
      </c>
      <c r="F9" s="19">
        <v>24.001000000000001</v>
      </c>
      <c r="G9" s="1"/>
      <c r="H9" s="1" t="s">
        <v>53</v>
      </c>
      <c r="I9" s="19">
        <v>18.531199999999998</v>
      </c>
      <c r="J9" s="19">
        <v>29.042999999999999</v>
      </c>
      <c r="K9" s="20">
        <f t="shared" si="0"/>
        <v>10.511800000000001</v>
      </c>
      <c r="L9" s="1"/>
      <c r="M9" s="1">
        <v>5</v>
      </c>
      <c r="N9" s="19">
        <v>71.831000000000003</v>
      </c>
      <c r="O9" s="20">
        <f t="shared" si="1"/>
        <v>80.907425376293716</v>
      </c>
      <c r="P9" s="1" t="s">
        <v>54</v>
      </c>
      <c r="Q9" s="19">
        <v>17.258400000000002</v>
      </c>
      <c r="R9" s="19">
        <v>24.696100000000001</v>
      </c>
      <c r="S9" s="20">
        <f t="shared" si="2"/>
        <v>7.4376999999999995</v>
      </c>
      <c r="T9" s="1"/>
      <c r="U9" s="1" t="s">
        <v>54</v>
      </c>
      <c r="V9" s="19">
        <v>48.012999999999998</v>
      </c>
      <c r="W9" s="20">
        <f t="shared" si="3"/>
        <v>0.59343131704779284</v>
      </c>
      <c r="X9" s="20">
        <f>V9-(((((((((($D$5+$E$5)*W5)+$D$6+$E$6)*W6)+$D$7+$E$7)*W7)+$D$8+$E$8)*W8)+$D$9+$E$9)*W9)-((U40*((X8+F9)/1000))*W9)</f>
        <v>35.099452056864841</v>
      </c>
      <c r="Y9" s="20">
        <f>((((((((($D$5+$E$5)*W5)+$D$6+$E$6)*W6)+$D$7+$E$7)*W7)+$D$8+$E$8)*W8)+$D$9+$E$9)*W9</f>
        <v>1.630057976752739</v>
      </c>
      <c r="Z9" s="20">
        <f t="shared" si="10"/>
        <v>11.283299194848412</v>
      </c>
      <c r="AA9" s="20">
        <f t="shared" si="4"/>
        <v>19.013656459825317</v>
      </c>
      <c r="AB9" s="20">
        <f t="shared" si="5"/>
        <v>2.7468351095152261</v>
      </c>
      <c r="AC9" s="20">
        <f t="shared" si="6"/>
        <v>59.146612334984098</v>
      </c>
      <c r="AD9" s="1"/>
      <c r="AI9" s="14" t="s">
        <v>55</v>
      </c>
      <c r="AJ9" s="5">
        <v>529.02980000000002</v>
      </c>
      <c r="AK9" s="14">
        <f t="shared" si="11"/>
        <v>2.6953840873640003</v>
      </c>
      <c r="AL9" s="14"/>
      <c r="AM9" s="5">
        <v>18.820900000000002</v>
      </c>
      <c r="AN9" s="14">
        <f t="shared" si="12"/>
        <v>0.11655759313900001</v>
      </c>
      <c r="AO9" s="14"/>
      <c r="AP9" s="5">
        <v>19.520499999999998</v>
      </c>
      <c r="AQ9" s="14">
        <f t="shared" si="13"/>
        <v>0.12977565528499996</v>
      </c>
      <c r="AR9" s="14"/>
      <c r="AS9" s="14">
        <f t="shared" si="7"/>
        <v>91.626209444830494</v>
      </c>
      <c r="AT9" s="14">
        <f t="shared" si="8"/>
        <v>3.9622295358224022</v>
      </c>
      <c r="AU9" s="14">
        <f t="shared" si="9"/>
        <v>4.4115610193471166</v>
      </c>
    </row>
    <row r="10" spans="2:47" x14ac:dyDescent="0.25">
      <c r="B10" s="1" t="s">
        <v>56</v>
      </c>
      <c r="C10" s="19">
        <v>18.003</v>
      </c>
      <c r="D10" s="19">
        <v>0.60299999999999998</v>
      </c>
      <c r="E10" s="19">
        <v>0.60599999999999998</v>
      </c>
      <c r="F10" s="19">
        <v>24.004999999999999</v>
      </c>
      <c r="G10" s="1"/>
      <c r="H10" s="1" t="s">
        <v>57</v>
      </c>
      <c r="I10" s="19">
        <v>18.860800000000001</v>
      </c>
      <c r="J10" s="19">
        <v>29.7425</v>
      </c>
      <c r="K10" s="20">
        <f t="shared" si="0"/>
        <v>10.881699999999999</v>
      </c>
      <c r="L10" s="1"/>
      <c r="M10" s="1">
        <v>6</v>
      </c>
      <c r="N10" s="19">
        <v>71.638999999999996</v>
      </c>
      <c r="O10" s="20">
        <f t="shared" si="1"/>
        <v>80.922492079753141</v>
      </c>
      <c r="P10" s="1" t="s">
        <v>58</v>
      </c>
      <c r="Q10" s="19">
        <v>17.1922</v>
      </c>
      <c r="R10" s="19">
        <v>24.011099999999999</v>
      </c>
      <c r="S10" s="20">
        <f t="shared" si="2"/>
        <v>6.8188999999999993</v>
      </c>
      <c r="T10" s="1"/>
      <c r="U10" s="1" t="s">
        <v>58</v>
      </c>
      <c r="V10" s="19">
        <v>48.011000000000003</v>
      </c>
      <c r="W10" s="20">
        <f t="shared" si="3"/>
        <v>0.59329611293585438</v>
      </c>
      <c r="X10" s="20">
        <f>V10-(((((((((((($D$5+$E$5)*W5)+$D$6+$E$6)*W6)+$D$7+$E$7)*W7)+$D$8+$E$8)*W8)+$D$9+$E$9)*W9)+$D$10+$E$10)*W10)-((U41*((X9+F10)/1000))*W10)</f>
        <v>35.066441662541479</v>
      </c>
      <c r="Y10" s="20">
        <f>((((((((((($D$5+$E$5)*W5)+$D$6+$E$6)*W6)+$D$7+$E$7)*W7)+$D$8+$E$8)*W8)+$D$9+$E$9)*W9)+$D$10+$E$10)*W10</f>
        <v>1.6844020620069311</v>
      </c>
      <c r="Z10" s="20">
        <f t="shared" si="10"/>
        <v>11.259394224141845</v>
      </c>
      <c r="AA10" s="20">
        <f t="shared" si="4"/>
        <v>18.977697609421522</v>
      </c>
      <c r="AB10" s="20">
        <f t="shared" si="5"/>
        <v>2.8390579767527386</v>
      </c>
      <c r="AC10" s="20">
        <f t="shared" si="6"/>
        <v>59.104452056864851</v>
      </c>
      <c r="AD10" s="1"/>
      <c r="AI10" s="14" t="s">
        <v>59</v>
      </c>
      <c r="AJ10" s="5">
        <v>583.7038</v>
      </c>
      <c r="AK10" s="14">
        <f t="shared" si="11"/>
        <v>2.9791519886840003</v>
      </c>
      <c r="AL10" s="14"/>
      <c r="AM10" s="5">
        <v>30.849299999999999</v>
      </c>
      <c r="AN10" s="14">
        <f t="shared" si="12"/>
        <v>0.19109409970300001</v>
      </c>
      <c r="AO10" s="14"/>
      <c r="AP10" s="5">
        <v>29.269200000000001</v>
      </c>
      <c r="AQ10" s="14">
        <f t="shared" si="13"/>
        <v>0.195772112084</v>
      </c>
      <c r="AR10" s="14"/>
      <c r="AS10" s="14">
        <f t="shared" si="7"/>
        <v>88.506710637130041</v>
      </c>
      <c r="AT10" s="14">
        <f t="shared" si="8"/>
        <v>5.6771558655345524</v>
      </c>
      <c r="AU10" s="14">
        <f t="shared" si="9"/>
        <v>5.8161334973353966</v>
      </c>
    </row>
    <row r="11" spans="2:47" x14ac:dyDescent="0.25">
      <c r="B11" s="1" t="s">
        <v>60</v>
      </c>
      <c r="C11" s="19">
        <v>18.007999999999999</v>
      </c>
      <c r="D11" s="19">
        <v>0.60399999999999998</v>
      </c>
      <c r="E11" s="19">
        <v>0.60199999999999998</v>
      </c>
      <c r="F11" s="19">
        <v>24.010999999999999</v>
      </c>
      <c r="G11" s="1"/>
      <c r="H11" s="1" t="s">
        <v>61</v>
      </c>
      <c r="I11" s="19">
        <v>18.729099999999999</v>
      </c>
      <c r="J11" s="19">
        <v>30.169899999999998</v>
      </c>
      <c r="K11" s="20">
        <f t="shared" si="0"/>
        <v>11.440799999999999</v>
      </c>
      <c r="L11" s="1"/>
      <c r="M11" s="1">
        <v>7</v>
      </c>
      <c r="N11" s="19">
        <v>71.635999999999996</v>
      </c>
      <c r="O11" s="20">
        <f t="shared" si="1"/>
        <v>80.926031906842354</v>
      </c>
      <c r="P11" s="1" t="s">
        <v>62</v>
      </c>
      <c r="Q11" s="19">
        <v>17.229900000000001</v>
      </c>
      <c r="R11" s="19">
        <v>25.096599999999999</v>
      </c>
      <c r="S11" s="20">
        <f t="shared" si="2"/>
        <v>7.866699999999998</v>
      </c>
      <c r="T11" s="1"/>
      <c r="U11" s="1" t="s">
        <v>62</v>
      </c>
      <c r="V11" s="19">
        <v>48.000999999999998</v>
      </c>
      <c r="W11" s="20">
        <f t="shared" si="3"/>
        <v>0.5931465916339026</v>
      </c>
      <c r="X11" s="20">
        <f>V11-(((((((((((((($D$5+$E$5)*W5)+$D$6+$E$6)*W6)+$D$7+$E$7)*W7)+$D$8+$E$8)*W8)+$D$9+$E$9)*W9)+$D$10+$E$10)*W10)+$D$11+$E$11)*W11)-((U42*((X10+F11)/1000))*W11)</f>
        <v>35.041583164587195</v>
      </c>
      <c r="Y11" s="20">
        <f>((((((((((((($D$5+$E$5)*W5)+$D$6+$E$6)*W6)+$D$7+$E$7)*W7)+$D$8+$E$8)*W8)+$D$9+$E$9)*W9)+$D$10+$E$10)*W10)+$D$11+$D$11)*W11</f>
        <v>1.7156184247142832</v>
      </c>
      <c r="Z11" s="20">
        <f t="shared" si="10"/>
        <v>11.243842645147957</v>
      </c>
      <c r="AA11" s="20">
        <f t="shared" si="4"/>
        <v>18.956262758208339</v>
      </c>
      <c r="AB11" s="20">
        <f t="shared" si="5"/>
        <v>2.8924020620069313</v>
      </c>
      <c r="AC11" s="20">
        <f t="shared" si="6"/>
        <v>59.077441662541482</v>
      </c>
      <c r="AD11" s="1"/>
      <c r="AI11" s="14" t="s">
        <v>63</v>
      </c>
      <c r="AJ11" s="5">
        <v>607.60940000000005</v>
      </c>
      <c r="AK11" s="14">
        <f t="shared" si="11"/>
        <v>3.1032263556920006</v>
      </c>
      <c r="AL11" s="14"/>
      <c r="AM11" s="5">
        <v>68.083699999999993</v>
      </c>
      <c r="AN11" s="14">
        <f t="shared" si="12"/>
        <v>0.42182487852700001</v>
      </c>
      <c r="AO11" s="14"/>
      <c r="AP11" s="5">
        <v>58.177700000000002</v>
      </c>
      <c r="AQ11" s="14">
        <f t="shared" si="13"/>
        <v>0.39147600812899996</v>
      </c>
      <c r="AR11" s="14"/>
      <c r="AS11" s="14">
        <f t="shared" si="7"/>
        <v>79.234131761881542</v>
      </c>
      <c r="AT11" s="14">
        <f t="shared" si="8"/>
        <v>10.770380299311064</v>
      </c>
      <c r="AU11" s="14">
        <f t="shared" si="9"/>
        <v>9.9954879388073881</v>
      </c>
    </row>
    <row r="12" spans="2:47" x14ac:dyDescent="0.25">
      <c r="B12" s="1" t="s">
        <v>64</v>
      </c>
      <c r="C12" s="19">
        <v>18.009</v>
      </c>
      <c r="D12" s="19">
        <v>0.60099999999999998</v>
      </c>
      <c r="E12" s="19">
        <v>0.6</v>
      </c>
      <c r="F12" s="19">
        <v>24.001999999999999</v>
      </c>
      <c r="G12" s="1"/>
      <c r="H12" s="1" t="s">
        <v>65</v>
      </c>
      <c r="I12" s="19">
        <v>18.5336</v>
      </c>
      <c r="J12" s="19">
        <v>29.0913</v>
      </c>
      <c r="K12" s="20">
        <f t="shared" si="0"/>
        <v>10.557700000000001</v>
      </c>
      <c r="L12" s="1"/>
      <c r="M12" s="1">
        <v>8</v>
      </c>
      <c r="N12" s="19">
        <v>71.474000000000004</v>
      </c>
      <c r="O12" s="20">
        <f t="shared" si="1"/>
        <v>80.901153430311467</v>
      </c>
      <c r="P12" s="1" t="s">
        <v>66</v>
      </c>
      <c r="Q12" s="19">
        <v>15.1267</v>
      </c>
      <c r="R12" s="19">
        <v>22.862200000000001</v>
      </c>
      <c r="S12" s="20">
        <f t="shared" si="2"/>
        <v>7.7355000000000018</v>
      </c>
      <c r="T12" s="1"/>
      <c r="U12" s="1" t="s">
        <v>66</v>
      </c>
      <c r="V12" s="19">
        <v>48.008000000000003</v>
      </c>
      <c r="W12" s="20">
        <f t="shared" si="3"/>
        <v>0.59341551961127792</v>
      </c>
      <c r="X12" s="20">
        <f>V12-(((((((((((((((($D$5+$E$5)*W5)+$D$6+$E$6)*W6)+$D$7+$E$7)*W7)+$D$8+$E$8)*W8)+$D$9+$E$9)*W9)+$D$10+$E$10)*W10)+$D$11+$E$11)*W11)+$D$12+$E$12)*W12)-((U43*((X11+F12)/1000))*W12)</f>
        <v>35.038082548110978</v>
      </c>
      <c r="Y12" s="20">
        <f>((((((((((((((($D$5+$E$5)*W5)+$D$6+$E$6)*W6)+$D$7+$E$7)*W7)+$D$8+$E$8)*W8)+$D$9+$E$9)*W9)+$D$10+$E$10)*W10)+$D$11+$D$11)*W11)+$D$12+$E$12)*W12</f>
        <v>1.7307666380096534</v>
      </c>
      <c r="Z12" s="20">
        <f t="shared" si="10"/>
        <v>11.241568067181621</v>
      </c>
      <c r="AA12" s="20">
        <f t="shared" si="4"/>
        <v>18.943839006006296</v>
      </c>
      <c r="AB12" s="20">
        <f t="shared" si="5"/>
        <v>2.9166184247142835</v>
      </c>
      <c r="AC12" s="20">
        <f t="shared" si="6"/>
        <v>59.044769457770471</v>
      </c>
      <c r="AD12" s="1"/>
      <c r="AI12" s="14" t="s">
        <v>67</v>
      </c>
      <c r="AJ12" s="5">
        <v>581.26610000000005</v>
      </c>
      <c r="AK12" s="14">
        <f t="shared" si="11"/>
        <v>2.9664998868980006</v>
      </c>
      <c r="AL12" s="14"/>
      <c r="AM12" s="5">
        <v>67.227699999999999</v>
      </c>
      <c r="AN12" s="14">
        <f t="shared" si="12"/>
        <v>0.41652049476700004</v>
      </c>
      <c r="AO12" s="14"/>
      <c r="AP12" s="5">
        <v>57.930199999999999</v>
      </c>
      <c r="AQ12" s="14">
        <f t="shared" si="13"/>
        <v>0.38980049005399997</v>
      </c>
      <c r="AR12" s="14"/>
      <c r="AS12" s="14">
        <f t="shared" si="7"/>
        <v>78.628166768659284</v>
      </c>
      <c r="AT12" s="14">
        <f t="shared" si="8"/>
        <v>11.040028374769404</v>
      </c>
      <c r="AU12" s="14">
        <f t="shared" si="9"/>
        <v>10.331804856571317</v>
      </c>
    </row>
    <row r="13" spans="2:47" x14ac:dyDescent="0.25">
      <c r="B13" s="1" t="s">
        <v>68</v>
      </c>
      <c r="C13" s="19">
        <v>18.018000000000001</v>
      </c>
      <c r="D13" s="19">
        <v>0.60899999999999999</v>
      </c>
      <c r="E13" s="19">
        <v>0.60099999999999998</v>
      </c>
      <c r="F13" s="19">
        <v>24.015000000000001</v>
      </c>
      <c r="G13" s="1"/>
      <c r="H13" s="1" t="s">
        <v>69</v>
      </c>
      <c r="I13" s="19">
        <v>18.827500000000001</v>
      </c>
      <c r="J13" s="19">
        <v>30.458300000000001</v>
      </c>
      <c r="K13" s="20">
        <f t="shared" si="0"/>
        <v>11.630800000000001</v>
      </c>
      <c r="L13" s="1"/>
      <c r="M13" s="1">
        <v>9</v>
      </c>
      <c r="N13" s="19">
        <v>69.48</v>
      </c>
      <c r="O13" s="20">
        <f t="shared" si="1"/>
        <v>80.93233556259429</v>
      </c>
      <c r="P13" s="1" t="s">
        <v>70</v>
      </c>
      <c r="Q13" s="19">
        <v>15.2098</v>
      </c>
      <c r="R13" s="19">
        <v>23.3949</v>
      </c>
      <c r="S13" s="20">
        <f t="shared" si="2"/>
        <v>8.1851000000000003</v>
      </c>
      <c r="T13" s="1"/>
      <c r="U13" s="1" t="s">
        <v>70</v>
      </c>
      <c r="V13" s="19">
        <v>47.997999999999998</v>
      </c>
      <c r="W13" s="20">
        <f t="shared" si="3"/>
        <v>0.59306332464454359</v>
      </c>
      <c r="X13" s="20">
        <f>V13-(((((((((((((((((($D$5+$E$5)*W5)+$D$6+$E$6)*W6)+$D$7+$E$7)*W7)+$D$8+$E$8)*W8)+$D$9+$E$9)*W9)+$D$10+$E$10)*W10)+$D$11+$E$11)*W11)+$D$12+$E$12)*W12)+$D$13+$E$13)*W13)-((U44*((X12+F13)/1000))*W13)</f>
        <v>35.022634962187652</v>
      </c>
      <c r="Y13" s="20">
        <f>((((((((((((((((($D$5+$E$5)*W5)+$D$6+$E$6)*W6)+$D$7+$E$7)*W7)+$D$8+$E$8)*W8)+$D$9+$E$9)*W9)+$D$10+$E$10)*W10)+$D$11+$D$11)*W11)+$D$12+$E$12)*W12)+$D$13+$E$13)*W13</f>
        <v>1.7440608393417618</v>
      </c>
      <c r="Z13" s="20">
        <f t="shared" si="10"/>
        <v>11.229249132604888</v>
      </c>
      <c r="AA13" s="20">
        <f t="shared" si="4"/>
        <v>18.93431724063398</v>
      </c>
      <c r="AB13" s="20">
        <f t="shared" si="5"/>
        <v>2.9407666380096531</v>
      </c>
      <c r="AC13" s="20">
        <f t="shared" si="6"/>
        <v>59.053786512896743</v>
      </c>
      <c r="AD13" s="1"/>
      <c r="AI13" s="14" t="s">
        <v>71</v>
      </c>
      <c r="AJ13" s="5">
        <v>502.48390000000001</v>
      </c>
      <c r="AK13" s="14">
        <f t="shared" si="11"/>
        <v>2.5576060881020002</v>
      </c>
      <c r="AL13" s="14"/>
      <c r="AM13" s="5">
        <v>80.587500000000006</v>
      </c>
      <c r="AN13" s="14">
        <f t="shared" si="12"/>
        <v>0.49930730102500004</v>
      </c>
      <c r="AO13" s="14"/>
      <c r="AP13" s="5">
        <v>67.393000000000001</v>
      </c>
      <c r="AQ13" s="14">
        <f t="shared" si="13"/>
        <v>0.45386146960999996</v>
      </c>
      <c r="AR13" s="14"/>
      <c r="AS13" s="14">
        <f t="shared" si="7"/>
        <v>72.850188092724864</v>
      </c>
      <c r="AT13" s="14">
        <f t="shared" si="8"/>
        <v>14.222139587857981</v>
      </c>
      <c r="AU13" s="14">
        <f t="shared" si="9"/>
        <v>12.927672319417157</v>
      </c>
    </row>
    <row r="14" spans="2:47" x14ac:dyDescent="0.25">
      <c r="B14" s="1" t="s">
        <v>72</v>
      </c>
      <c r="C14" s="19">
        <v>18.007000000000001</v>
      </c>
      <c r="D14" s="19">
        <v>0.59799999999999998</v>
      </c>
      <c r="E14" s="19">
        <v>0.59899999999999998</v>
      </c>
      <c r="F14" s="19">
        <v>23.998999999999999</v>
      </c>
      <c r="G14" s="1"/>
      <c r="H14" s="1" t="s">
        <v>73</v>
      </c>
      <c r="I14" s="19">
        <v>18.6569</v>
      </c>
      <c r="J14" s="19">
        <v>31.539000000000001</v>
      </c>
      <c r="K14" s="20">
        <f t="shared" si="0"/>
        <v>12.882100000000001</v>
      </c>
      <c r="L14" s="1"/>
      <c r="M14" s="1">
        <v>10</v>
      </c>
      <c r="N14" s="19">
        <v>70.631</v>
      </c>
      <c r="O14" s="20">
        <f t="shared" si="1"/>
        <v>80.890785918664932</v>
      </c>
      <c r="P14" s="1" t="s">
        <v>74</v>
      </c>
      <c r="Q14" s="19">
        <v>15.2159</v>
      </c>
      <c r="R14" s="19">
        <v>23.3156</v>
      </c>
      <c r="S14" s="20">
        <f t="shared" si="2"/>
        <v>8.0997000000000003</v>
      </c>
      <c r="T14" s="1"/>
      <c r="U14" s="1" t="s">
        <v>74</v>
      </c>
      <c r="V14" s="19">
        <v>48.006</v>
      </c>
      <c r="W14" s="20">
        <f t="shared" si="3"/>
        <v>0.59346685107336783</v>
      </c>
      <c r="X14" s="20">
        <f>V14-(((((((((((((((((((($D$5+$E$5)*W5)+$D$6+$E$6)*W6)+$D$7+$E$7)*W7)+$D$8+$E$8)*W8)+$D$9+$E$9)*W9)+$D$10+$E$10)*W10)+$D$11+$E$11)*W11)+$D$12+$E$12)*W12)+$D$13+$E$13)*W13)+$D$14+$E$14)*W14)-((U45*((X13+F14)/1000))*W14)</f>
        <v>35.027631616067502</v>
      </c>
      <c r="Y14" s="20">
        <f>((((((((((((((((((($D$5+$E$5)*W5)+$D$6+$E$6)*W6)+$D$7+$E$7)*W7)+$D$8+$E$8)*W8)+$D$9+$E$9)*W9)+$D$10+$E$10)*W10)+$D$11+$D$11)*W11)+$D$12+$E$12)*W12)+$D$13+$E$13)*W13)+$D$14+$E$14)*W14</f>
        <v>1.7454221151393514</v>
      </c>
      <c r="Z14" s="20">
        <f t="shared" si="10"/>
        <v>11.236239211910538</v>
      </c>
      <c r="AA14" s="20">
        <f t="shared" si="4"/>
        <v>18.933221276956292</v>
      </c>
      <c r="AB14" s="20">
        <f t="shared" si="5"/>
        <v>2.9410608393417617</v>
      </c>
      <c r="AC14" s="20">
        <f t="shared" si="6"/>
        <v>59.022052457883923</v>
      </c>
      <c r="AD14" s="1"/>
      <c r="AI14" s="14" t="s">
        <v>75</v>
      </c>
      <c r="AJ14" s="5">
        <v>448.07040000000001</v>
      </c>
      <c r="AK14" s="14">
        <f t="shared" si="11"/>
        <v>2.2751902286720003</v>
      </c>
      <c r="AL14" s="14"/>
      <c r="AM14" s="5">
        <v>63.478499999999997</v>
      </c>
      <c r="AN14" s="14">
        <f t="shared" si="12"/>
        <v>0.393287789635</v>
      </c>
      <c r="AO14" s="14"/>
      <c r="AP14" s="5">
        <v>54.220700000000001</v>
      </c>
      <c r="AQ14" s="14">
        <f t="shared" si="13"/>
        <v>0.36468802823899998</v>
      </c>
      <c r="AR14" s="14"/>
      <c r="AS14" s="14">
        <f t="shared" si="7"/>
        <v>75.010408060675061</v>
      </c>
      <c r="AT14" s="14">
        <f t="shared" si="8"/>
        <v>12.966246608320509</v>
      </c>
      <c r="AU14" s="14">
        <f t="shared" si="9"/>
        <v>12.023345331004423</v>
      </c>
    </row>
    <row r="15" spans="2:47" x14ac:dyDescent="0.25">
      <c r="B15" s="1" t="s">
        <v>76</v>
      </c>
      <c r="C15" s="19">
        <v>18.001999999999999</v>
      </c>
      <c r="D15" s="19">
        <v>0.60099999999999998</v>
      </c>
      <c r="E15" s="19">
        <v>0.6</v>
      </c>
      <c r="F15" s="19">
        <v>24.06</v>
      </c>
      <c r="G15" s="1"/>
      <c r="H15" s="1" t="s">
        <v>77</v>
      </c>
      <c r="I15" s="19">
        <v>18.678899999999999</v>
      </c>
      <c r="J15" s="19">
        <v>33.043100000000003</v>
      </c>
      <c r="K15" s="20">
        <f t="shared" si="0"/>
        <v>14.364200000000004</v>
      </c>
      <c r="L15" s="1"/>
      <c r="M15" s="1">
        <v>11</v>
      </c>
      <c r="N15" s="19">
        <v>67.875</v>
      </c>
      <c r="O15" s="20">
        <f>Y14+D15+E15+X14+F15+(U46*((X14+F15)/1000))</f>
        <v>80.982808496284889</v>
      </c>
      <c r="P15" s="1" t="s">
        <v>78</v>
      </c>
      <c r="Q15" s="19">
        <v>17.368200000000002</v>
      </c>
      <c r="R15" s="19">
        <v>23.981200000000001</v>
      </c>
      <c r="S15" s="20">
        <f t="shared" si="2"/>
        <v>6.6129999999999995</v>
      </c>
      <c r="T15" s="1"/>
      <c r="U15" s="1" t="s">
        <v>78</v>
      </c>
      <c r="V15" s="20"/>
      <c r="W15" s="20"/>
      <c r="X15" s="20"/>
      <c r="Y15" s="20"/>
      <c r="Z15" s="20"/>
      <c r="AA15" s="20">
        <f>(Z14+C15)-X46</f>
        <v>18.948754765078039</v>
      </c>
      <c r="AB15" s="20">
        <f>Y14+D15+E15</f>
        <v>2.9464221151393515</v>
      </c>
      <c r="AC15" s="20" t="e">
        <f t="shared" si="6"/>
        <v>#DIV/0!</v>
      </c>
      <c r="AD15" s="1"/>
      <c r="AI15" s="14" t="s">
        <v>79</v>
      </c>
      <c r="AJ15" s="5">
        <v>575.15319999999997</v>
      </c>
      <c r="AK15" s="14">
        <f t="shared" si="11"/>
        <v>2.9347728355760001</v>
      </c>
      <c r="AL15" s="14"/>
      <c r="AM15" s="5">
        <v>41.1524</v>
      </c>
      <c r="AN15" s="14">
        <f t="shared" si="12"/>
        <v>0.25493942250400004</v>
      </c>
      <c r="AO15" s="14"/>
      <c r="AP15" s="5">
        <v>36.991399999999999</v>
      </c>
      <c r="AQ15" s="14">
        <f t="shared" si="13"/>
        <v>0.24804962997799995</v>
      </c>
      <c r="AR15" s="14"/>
      <c r="AS15" s="14">
        <f t="shared" si="7"/>
        <v>85.368705894690706</v>
      </c>
      <c r="AT15" s="14">
        <f t="shared" si="8"/>
        <v>7.4158545822967366</v>
      </c>
      <c r="AU15" s="14">
        <f t="shared" si="9"/>
        <v>7.2154395230125665</v>
      </c>
    </row>
    <row r="16" spans="2:47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I16" s="14" t="s">
        <v>80</v>
      </c>
      <c r="AJ16" s="5">
        <v>662.80870000000004</v>
      </c>
      <c r="AK16" s="14">
        <f t="shared" si="11"/>
        <v>3.3897206585660005</v>
      </c>
      <c r="AL16" s="14"/>
      <c r="AM16" s="5">
        <v>59.918999999999997</v>
      </c>
      <c r="AN16" s="14">
        <f t="shared" si="12"/>
        <v>0.37123060039</v>
      </c>
      <c r="AO16" s="14"/>
      <c r="AP16" s="5">
        <v>54.162199999999999</v>
      </c>
      <c r="AQ16" s="14">
        <f t="shared" si="13"/>
        <v>0.36429199669399998</v>
      </c>
      <c r="AR16" s="14"/>
      <c r="AS16" s="14">
        <f t="shared" si="7"/>
        <v>82.170200603888858</v>
      </c>
      <c r="AT16" s="14">
        <f t="shared" si="8"/>
        <v>8.9989990258527559</v>
      </c>
      <c r="AU16" s="14">
        <f t="shared" si="9"/>
        <v>8.8308003702584035</v>
      </c>
    </row>
    <row r="17" spans="2:47" x14ac:dyDescent="0.25">
      <c r="B17" s="1" t="s">
        <v>81</v>
      </c>
      <c r="C17" s="1"/>
      <c r="D17" s="1"/>
      <c r="E17" s="1"/>
      <c r="F17" s="1"/>
      <c r="G17" s="1" t="s">
        <v>82</v>
      </c>
      <c r="H17" s="1"/>
      <c r="I17" s="1"/>
      <c r="J17" s="1"/>
      <c r="K17" s="1"/>
      <c r="L17" s="1"/>
      <c r="M17" s="1" t="s">
        <v>83</v>
      </c>
      <c r="N17" s="1"/>
      <c r="O17" s="1"/>
      <c r="P17" s="1" t="s">
        <v>84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</row>
    <row r="18" spans="2:47" x14ac:dyDescent="0.25">
      <c r="B18" s="1"/>
      <c r="C18" s="1" t="s">
        <v>85</v>
      </c>
      <c r="D18" s="1" t="s">
        <v>86</v>
      </c>
      <c r="E18" s="1" t="s">
        <v>87</v>
      </c>
      <c r="F18" s="1"/>
      <c r="G18" s="1"/>
      <c r="H18" s="1" t="s">
        <v>85</v>
      </c>
      <c r="I18" s="1" t="s">
        <v>86</v>
      </c>
      <c r="J18" s="1" t="s">
        <v>87</v>
      </c>
      <c r="K18" s="1"/>
      <c r="L18" s="1" t="s">
        <v>88</v>
      </c>
      <c r="M18" s="1" t="s">
        <v>89</v>
      </c>
      <c r="N18" s="1" t="s">
        <v>90</v>
      </c>
      <c r="O18" s="1"/>
      <c r="P18" s="1" t="s">
        <v>2</v>
      </c>
      <c r="Q18" s="1" t="s">
        <v>91</v>
      </c>
      <c r="R18" s="1"/>
      <c r="S18" s="1" t="s">
        <v>92</v>
      </c>
      <c r="T18" s="1" t="s">
        <v>93</v>
      </c>
      <c r="U18" s="1" t="s">
        <v>94</v>
      </c>
      <c r="V18" s="1"/>
      <c r="W18" s="1"/>
      <c r="X18" s="1" t="s">
        <v>95</v>
      </c>
      <c r="Y18" s="1" t="s">
        <v>96</v>
      </c>
      <c r="Z18" s="1" t="s">
        <v>97</v>
      </c>
      <c r="AA18" s="1"/>
      <c r="AB18" s="1"/>
      <c r="AC18" s="1"/>
      <c r="AD18" s="1"/>
      <c r="AI18" s="14" t="s">
        <v>98</v>
      </c>
      <c r="AJ18" s="5">
        <v>859.0729</v>
      </c>
      <c r="AK18" s="14">
        <f t="shared" si="11"/>
        <v>4.4083671841219996</v>
      </c>
      <c r="AL18" s="14"/>
      <c r="AM18" s="5">
        <v>3.3698999999999999</v>
      </c>
      <c r="AN18" s="14">
        <f t="shared" si="12"/>
        <v>2.0812226929000002E-2</v>
      </c>
      <c r="AO18" s="14"/>
      <c r="AP18" s="5">
        <v>3.2121</v>
      </c>
      <c r="AQ18" s="14">
        <f t="shared" si="13"/>
        <v>1.9371538216999998E-2</v>
      </c>
      <c r="AR18" s="14"/>
      <c r="AS18" s="14">
        <f t="shared" ref="AS18:AS28" si="14">AK18/(AK18+AQ18+AN18)*100</f>
        <v>99.096699900613416</v>
      </c>
      <c r="AT18" s="14">
        <f t="shared" ref="AT18:AT28" si="15">AN18/(AK18+AQ18+AN18)*100</f>
        <v>0.46784283615824629</v>
      </c>
      <c r="AU18" s="14">
        <f t="shared" ref="AU18:AU28" si="16">AQ18/(AK18+AQ18+AN18)*100</f>
        <v>0.43545726322832257</v>
      </c>
    </row>
    <row r="19" spans="2:47" x14ac:dyDescent="0.25">
      <c r="B19" s="1" t="s">
        <v>32</v>
      </c>
      <c r="C19" s="20">
        <f>(C5*1000)/F5</f>
        <v>500.05832847262724</v>
      </c>
      <c r="D19" s="20">
        <f>(D5*1000)/F5</f>
        <v>10.049162569785851</v>
      </c>
      <c r="E19" s="20">
        <f>(E5*1000)/F5</f>
        <v>10.032497291892343</v>
      </c>
      <c r="F19" s="1"/>
      <c r="G19" s="1" t="s">
        <v>32</v>
      </c>
      <c r="H19" s="20">
        <f>X19</f>
        <v>500.05832847262724</v>
      </c>
      <c r="I19" s="20">
        <f t="shared" ref="I19:J29" si="17">Y19</f>
        <v>10.049162569785851</v>
      </c>
      <c r="J19" s="20">
        <f t="shared" si="17"/>
        <v>10.032497291892341</v>
      </c>
      <c r="K19" s="20"/>
      <c r="L19" s="20">
        <f>(((Y19/1000)/135.17)/(1/32.04))*100</f>
        <v>0.23820016922093565</v>
      </c>
      <c r="M19" s="20">
        <f>(((Z19/1000)/151.17)/(1/32.04))*100</f>
        <v>0.21263558459497961</v>
      </c>
      <c r="N19" s="20">
        <f>L19+M19</f>
        <v>0.45083575381591523</v>
      </c>
      <c r="O19" s="1"/>
      <c r="P19" s="1" t="s">
        <v>33</v>
      </c>
      <c r="Q19" s="20">
        <f t="shared" ref="Q19:Q29" si="18">J5</f>
        <v>29.6569</v>
      </c>
      <c r="R19" s="20"/>
      <c r="S19" s="19">
        <v>29.1905</v>
      </c>
      <c r="T19" s="20">
        <f t="shared" ref="T19:T28" si="19">S19-I5</f>
        <v>10.503699999999998</v>
      </c>
      <c r="U19" s="20"/>
      <c r="V19" s="21">
        <f>J5-S19</f>
        <v>0.46640000000000015</v>
      </c>
      <c r="W19" s="10" t="s">
        <v>32</v>
      </c>
      <c r="X19" s="20">
        <f>(C5/F5)*1000</f>
        <v>500.05832847262724</v>
      </c>
      <c r="Y19" s="20">
        <f>(D5/F5)*1000</f>
        <v>10.049162569785851</v>
      </c>
      <c r="Z19" s="20">
        <f>(E5/F5)*1000</f>
        <v>10.032497291892341</v>
      </c>
      <c r="AA19" s="1"/>
      <c r="AB19" s="1"/>
      <c r="AC19" s="1"/>
      <c r="AD19" s="1"/>
      <c r="AI19" s="14" t="s">
        <v>99</v>
      </c>
      <c r="AJ19" s="5">
        <v>748.40700000000004</v>
      </c>
      <c r="AK19" s="14">
        <f t="shared" si="11"/>
        <v>3.8339912432600003</v>
      </c>
      <c r="AL19" s="14"/>
      <c r="AM19" s="5">
        <v>4.0926999999999998</v>
      </c>
      <c r="AN19" s="14">
        <f t="shared" si="12"/>
        <v>2.5291208917000003E-2</v>
      </c>
      <c r="AO19" s="14"/>
      <c r="AP19" s="5">
        <v>3.3603999999999998</v>
      </c>
      <c r="AQ19" s="14">
        <f t="shared" si="13"/>
        <v>2.0375495107999998E-2</v>
      </c>
      <c r="AR19" s="14"/>
      <c r="AS19" s="14">
        <f t="shared" si="14"/>
        <v>98.822919323159468</v>
      </c>
      <c r="AT19" s="14">
        <f t="shared" si="15"/>
        <v>0.65189275087250642</v>
      </c>
      <c r="AU19" s="14">
        <f t="shared" si="16"/>
        <v>0.52518792596803154</v>
      </c>
    </row>
    <row r="20" spans="2:47" x14ac:dyDescent="0.25">
      <c r="B20" s="1" t="s">
        <v>40</v>
      </c>
      <c r="C20" s="20">
        <f t="shared" ref="C20:C29" si="20">(C6*1000)/F6</f>
        <v>749.84375651014534</v>
      </c>
      <c r="D20" s="20">
        <f t="shared" ref="D20:D29" si="21">(D6*1000)/F6</f>
        <v>25.040623307362193</v>
      </c>
      <c r="E20" s="20">
        <f t="shared" ref="E20:E29" si="22">(E6*1000)/F6</f>
        <v>25.082288237990081</v>
      </c>
      <c r="F20" s="1"/>
      <c r="G20" s="1" t="s">
        <v>100</v>
      </c>
      <c r="H20" s="20">
        <f t="shared" ref="H20:H29" si="23">X20</f>
        <v>497.43945144421087</v>
      </c>
      <c r="I20" s="20">
        <f t="shared" si="17"/>
        <v>16.076715688669967</v>
      </c>
      <c r="J20" s="20">
        <f t="shared" si="17"/>
        <v>16.093482025213003</v>
      </c>
      <c r="K20" s="20"/>
      <c r="L20" s="20">
        <f t="shared" ref="L20:L29" si="24">(((Y20/1000)/135.17)/(1/32.04))*100</f>
        <v>0.3810741811533519</v>
      </c>
      <c r="M20" s="20">
        <f t="shared" ref="M20:M29" si="25">(((Z20/1000)/151.17)/(1/32.04))*100</f>
        <v>0.34109622549965252</v>
      </c>
      <c r="N20" s="20">
        <f t="shared" ref="N20:N29" si="26">L20+M20</f>
        <v>0.72217040665300436</v>
      </c>
      <c r="O20" s="1"/>
      <c r="P20" s="1" t="s">
        <v>41</v>
      </c>
      <c r="Q20" s="20">
        <f t="shared" si="18"/>
        <v>31.034400000000002</v>
      </c>
      <c r="R20" s="20"/>
      <c r="S20" s="19">
        <v>30.218499999999999</v>
      </c>
      <c r="T20" s="20">
        <f t="shared" si="19"/>
        <v>11.671899999999997</v>
      </c>
      <c r="U20" s="20"/>
      <c r="V20" s="21">
        <f t="shared" ref="V20:V29" si="27">J6-S20</f>
        <v>0.81590000000000273</v>
      </c>
      <c r="W20" s="10" t="s">
        <v>100</v>
      </c>
      <c r="X20" s="20">
        <f t="shared" ref="X20:X29" si="28">((Z5+C6)/(X5+F6))*1000</f>
        <v>497.43945144421087</v>
      </c>
      <c r="Y20" s="20">
        <f t="shared" ref="Y20:Y29" si="29">(((Y5/2)+D6)/(X5+F6))*1000</f>
        <v>16.076715688669967</v>
      </c>
      <c r="Z20" s="20">
        <f t="shared" ref="Z20:Z29" si="30">(((Y5/2)+E6)/(X5+F6))*1000</f>
        <v>16.093482025213003</v>
      </c>
      <c r="AA20" s="1"/>
      <c r="AB20" s="1"/>
      <c r="AC20" s="1"/>
      <c r="AD20" s="1"/>
      <c r="AI20" s="14" t="s">
        <v>101</v>
      </c>
      <c r="AJ20" s="5">
        <v>751.31290000000001</v>
      </c>
      <c r="AK20" s="14">
        <f t="shared" si="11"/>
        <v>3.849073387322</v>
      </c>
      <c r="AL20" s="14"/>
      <c r="AM20" s="5">
        <v>5.9824000000000002</v>
      </c>
      <c r="AN20" s="14">
        <f t="shared" si="12"/>
        <v>3.7001131803999998E-2</v>
      </c>
      <c r="AO20" s="14"/>
      <c r="AP20" s="5">
        <v>5.1515000000000004</v>
      </c>
      <c r="AQ20" s="14">
        <f t="shared" si="13"/>
        <v>3.2500830155E-2</v>
      </c>
      <c r="AR20" s="14"/>
      <c r="AS20" s="14">
        <f t="shared" si="14"/>
        <v>98.226346165022633</v>
      </c>
      <c r="AT20" s="14">
        <f t="shared" si="15"/>
        <v>0.94424959343423509</v>
      </c>
      <c r="AU20" s="14">
        <f t="shared" si="16"/>
        <v>0.82940424154312653</v>
      </c>
    </row>
    <row r="21" spans="2:47" x14ac:dyDescent="0.25">
      <c r="B21" s="1" t="s">
        <v>44</v>
      </c>
      <c r="C21" s="20">
        <f t="shared" si="20"/>
        <v>752</v>
      </c>
      <c r="D21" s="20">
        <f t="shared" si="21"/>
        <v>25.041666666666668</v>
      </c>
      <c r="E21" s="20">
        <f t="shared" si="22"/>
        <v>25.083333333333332</v>
      </c>
      <c r="F21" s="1"/>
      <c r="G21" s="1" t="s">
        <v>102</v>
      </c>
      <c r="H21" s="20">
        <f t="shared" si="23"/>
        <v>497.44596438007619</v>
      </c>
      <c r="I21" s="20">
        <f t="shared" si="17"/>
        <v>19.705472720390528</v>
      </c>
      <c r="J21" s="20">
        <f t="shared" si="17"/>
        <v>19.722314987895409</v>
      </c>
      <c r="K21" s="20"/>
      <c r="L21" s="20">
        <f t="shared" si="24"/>
        <v>0.46708836721263042</v>
      </c>
      <c r="M21" s="20">
        <f t="shared" si="25"/>
        <v>0.41800818430387571</v>
      </c>
      <c r="N21" s="20">
        <f t="shared" si="26"/>
        <v>0.88509655151650612</v>
      </c>
      <c r="O21" s="1"/>
      <c r="P21" s="1" t="s">
        <v>45</v>
      </c>
      <c r="Q21" s="20">
        <f t="shared" si="18"/>
        <v>29.253499999999999</v>
      </c>
      <c r="R21" s="20"/>
      <c r="S21" s="19">
        <v>28.611999999999998</v>
      </c>
      <c r="T21" s="20">
        <f t="shared" si="19"/>
        <v>9.6549999999999976</v>
      </c>
      <c r="U21" s="20"/>
      <c r="V21" s="21">
        <f t="shared" si="27"/>
        <v>0.64150000000000063</v>
      </c>
      <c r="W21" s="10" t="s">
        <v>102</v>
      </c>
      <c r="X21" s="20">
        <f t="shared" si="28"/>
        <v>497.44596438007619</v>
      </c>
      <c r="Y21" s="20">
        <f t="shared" si="29"/>
        <v>19.705472720390528</v>
      </c>
      <c r="Z21" s="20">
        <f t="shared" si="30"/>
        <v>19.722314987895409</v>
      </c>
      <c r="AA21" s="1"/>
      <c r="AB21" s="1"/>
      <c r="AC21" s="1"/>
      <c r="AD21" s="1"/>
      <c r="AI21" s="14" t="s">
        <v>103</v>
      </c>
      <c r="AJ21" s="5">
        <v>751.3</v>
      </c>
      <c r="AK21" s="14">
        <f t="shared" si="11"/>
        <v>3.8490064340000001</v>
      </c>
      <c r="AL21" s="14"/>
      <c r="AM21" s="5">
        <v>3.9424999999999999</v>
      </c>
      <c r="AN21" s="14">
        <f t="shared" si="12"/>
        <v>2.4360463075000002E-2</v>
      </c>
      <c r="AO21" s="14"/>
      <c r="AP21" s="5">
        <v>4.4143999999999997</v>
      </c>
      <c r="AQ21" s="14">
        <f t="shared" si="13"/>
        <v>2.7510832687999996E-2</v>
      </c>
      <c r="AR21" s="14"/>
      <c r="AS21" s="14">
        <f t="shared" si="14"/>
        <v>98.670266043787251</v>
      </c>
      <c r="AT21" s="14">
        <f t="shared" si="15"/>
        <v>0.62448671203237216</v>
      </c>
      <c r="AU21" s="14">
        <f t="shared" si="16"/>
        <v>0.70524724418038698</v>
      </c>
    </row>
    <row r="22" spans="2:47" x14ac:dyDescent="0.25">
      <c r="B22" s="1" t="s">
        <v>48</v>
      </c>
      <c r="C22" s="20">
        <f t="shared" si="20"/>
        <v>750.20833333333337</v>
      </c>
      <c r="D22" s="20">
        <f t="shared" si="21"/>
        <v>25.083333333333332</v>
      </c>
      <c r="E22" s="20">
        <f t="shared" si="22"/>
        <v>25.166666666666668</v>
      </c>
      <c r="F22" s="1"/>
      <c r="G22" s="1" t="s">
        <v>104</v>
      </c>
      <c r="H22" s="20">
        <f t="shared" si="23"/>
        <v>496.15811721021231</v>
      </c>
      <c r="I22" s="20">
        <f t="shared" si="17"/>
        <v>21.88962206127032</v>
      </c>
      <c r="J22" s="20">
        <f t="shared" si="17"/>
        <v>21.923389214178915</v>
      </c>
      <c r="K22" s="20"/>
      <c r="L22" s="20">
        <f t="shared" si="24"/>
        <v>0.51886031726204118</v>
      </c>
      <c r="M22" s="20">
        <f t="shared" si="25"/>
        <v>0.46465925145352421</v>
      </c>
      <c r="N22" s="20">
        <f t="shared" si="26"/>
        <v>0.98351956871556534</v>
      </c>
      <c r="O22" s="1"/>
      <c r="P22" s="1" t="s">
        <v>49</v>
      </c>
      <c r="Q22" s="20">
        <f t="shared" si="18"/>
        <v>30.813600000000001</v>
      </c>
      <c r="R22" s="20"/>
      <c r="S22" s="19">
        <v>30.121500000000001</v>
      </c>
      <c r="T22" s="20">
        <f t="shared" si="19"/>
        <v>11.296800000000001</v>
      </c>
      <c r="U22" s="20"/>
      <c r="V22" s="21">
        <f t="shared" si="27"/>
        <v>0.69209999999999994</v>
      </c>
      <c r="W22" s="10" t="s">
        <v>104</v>
      </c>
      <c r="X22" s="20">
        <f t="shared" si="28"/>
        <v>496.15811721021231</v>
      </c>
      <c r="Y22" s="20">
        <f t="shared" si="29"/>
        <v>21.88962206127032</v>
      </c>
      <c r="Z22" s="20">
        <f t="shared" si="30"/>
        <v>21.923389214178915</v>
      </c>
      <c r="AA22" s="1"/>
      <c r="AB22" s="1"/>
      <c r="AC22" s="1"/>
      <c r="AD22" s="1"/>
      <c r="AI22" s="14" t="s">
        <v>105</v>
      </c>
      <c r="AJ22" s="5">
        <v>750.75699999999995</v>
      </c>
      <c r="AK22" s="14">
        <f t="shared" si="11"/>
        <v>3.8461881662599997</v>
      </c>
      <c r="AL22" s="14"/>
      <c r="AM22" s="5">
        <v>7.3392999999999997</v>
      </c>
      <c r="AN22" s="14">
        <f t="shared" si="12"/>
        <v>4.5409447602999996E-2</v>
      </c>
      <c r="AO22" s="14"/>
      <c r="AP22" s="5">
        <v>7.0452000000000004</v>
      </c>
      <c r="AQ22" s="14">
        <f t="shared" si="13"/>
        <v>4.5320743603999999E-2</v>
      </c>
      <c r="AR22" s="14"/>
      <c r="AS22" s="14">
        <f t="shared" si="14"/>
        <v>97.695400743200196</v>
      </c>
      <c r="AT22" s="14">
        <f t="shared" si="15"/>
        <v>1.1534261948021773</v>
      </c>
      <c r="AU22" s="14">
        <f t="shared" si="16"/>
        <v>1.1511730619976388</v>
      </c>
    </row>
    <row r="23" spans="2:47" x14ac:dyDescent="0.25">
      <c r="B23" s="1" t="s">
        <v>52</v>
      </c>
      <c r="C23" s="20">
        <f t="shared" si="20"/>
        <v>749.84375651014534</v>
      </c>
      <c r="D23" s="20">
        <f t="shared" si="21"/>
        <v>25.290612891129534</v>
      </c>
      <c r="E23" s="20">
        <f t="shared" si="22"/>
        <v>24.998958376734301</v>
      </c>
      <c r="F23" s="1"/>
      <c r="G23" s="1" t="s">
        <v>106</v>
      </c>
      <c r="H23" s="20">
        <f t="shared" si="23"/>
        <v>495.65903097649596</v>
      </c>
      <c r="I23" s="20">
        <f t="shared" si="17"/>
        <v>23.27973657999669</v>
      </c>
      <c r="J23" s="20">
        <f t="shared" si="17"/>
        <v>23.161386606538287</v>
      </c>
      <c r="K23" s="20"/>
      <c r="L23" s="20">
        <f t="shared" si="24"/>
        <v>0.55181087521128513</v>
      </c>
      <c r="M23" s="20">
        <f t="shared" si="25"/>
        <v>0.49089821186312543</v>
      </c>
      <c r="N23" s="20">
        <f t="shared" si="26"/>
        <v>1.0427090870744107</v>
      </c>
      <c r="O23" s="1"/>
      <c r="P23" s="1" t="s">
        <v>53</v>
      </c>
      <c r="Q23" s="20">
        <f t="shared" si="18"/>
        <v>29.042999999999999</v>
      </c>
      <c r="R23" s="20"/>
      <c r="S23" s="19">
        <v>28.5793</v>
      </c>
      <c r="T23" s="20">
        <f t="shared" si="19"/>
        <v>10.048100000000002</v>
      </c>
      <c r="U23" s="20"/>
      <c r="V23" s="21">
        <f t="shared" si="27"/>
        <v>0.46369999999999933</v>
      </c>
      <c r="W23" s="10" t="s">
        <v>106</v>
      </c>
      <c r="X23" s="20">
        <f t="shared" si="28"/>
        <v>495.65903097649596</v>
      </c>
      <c r="Y23" s="20">
        <f t="shared" si="29"/>
        <v>23.27973657999669</v>
      </c>
      <c r="Z23" s="20">
        <f t="shared" si="30"/>
        <v>23.161386606538287</v>
      </c>
      <c r="AA23" s="1"/>
      <c r="AB23" s="1"/>
      <c r="AC23" s="1"/>
      <c r="AD23" s="1"/>
      <c r="AI23" s="14" t="s">
        <v>107</v>
      </c>
      <c r="AJ23" s="5">
        <v>763.09979999999996</v>
      </c>
      <c r="AK23" s="14">
        <f t="shared" si="11"/>
        <v>3.9102495199639997</v>
      </c>
      <c r="AL23" s="14"/>
      <c r="AM23" s="5">
        <v>5.5548000000000002</v>
      </c>
      <c r="AN23" s="14">
        <f t="shared" si="12"/>
        <v>3.4351418607999999E-2</v>
      </c>
      <c r="AO23" s="14"/>
      <c r="AP23" s="5">
        <v>5.7161</v>
      </c>
      <c r="AQ23" s="14">
        <f t="shared" si="13"/>
        <v>3.6323042296999994E-2</v>
      </c>
      <c r="AR23" s="14"/>
      <c r="AS23" s="14">
        <f t="shared" si="14"/>
        <v>98.224671929314951</v>
      </c>
      <c r="AT23" s="14">
        <f t="shared" si="15"/>
        <v>0.86290064249107801</v>
      </c>
      <c r="AU23" s="14">
        <f t="shared" si="16"/>
        <v>0.91242742819396916</v>
      </c>
    </row>
    <row r="24" spans="2:47" x14ac:dyDescent="0.25">
      <c r="B24" s="1" t="s">
        <v>56</v>
      </c>
      <c r="C24" s="20">
        <f t="shared" si="20"/>
        <v>749.96875650906065</v>
      </c>
      <c r="D24" s="20">
        <f t="shared" si="21"/>
        <v>25.119766715267655</v>
      </c>
      <c r="E24" s="20">
        <f t="shared" si="22"/>
        <v>25.244740679025202</v>
      </c>
      <c r="F24" s="1"/>
      <c r="G24" s="1" t="s">
        <v>108</v>
      </c>
      <c r="H24" s="20">
        <f t="shared" si="23"/>
        <v>495.50073092077463</v>
      </c>
      <c r="I24" s="20">
        <f t="shared" si="17"/>
        <v>23.991914974731056</v>
      </c>
      <c r="J24" s="20">
        <f t="shared" si="17"/>
        <v>24.042672572434757</v>
      </c>
      <c r="K24" s="20"/>
      <c r="L24" s="20">
        <f t="shared" si="24"/>
        <v>0.56869198475281735</v>
      </c>
      <c r="M24" s="20">
        <f t="shared" si="25"/>
        <v>0.50957678720699195</v>
      </c>
      <c r="N24" s="20">
        <f t="shared" si="26"/>
        <v>1.0782687719598094</v>
      </c>
      <c r="O24" s="1"/>
      <c r="P24" s="1" t="s">
        <v>57</v>
      </c>
      <c r="Q24" s="20">
        <f t="shared" si="18"/>
        <v>29.7425</v>
      </c>
      <c r="R24" s="20"/>
      <c r="S24" s="19">
        <v>29.2516</v>
      </c>
      <c r="T24" s="20">
        <f t="shared" si="19"/>
        <v>10.390799999999999</v>
      </c>
      <c r="U24" s="20"/>
      <c r="V24" s="21">
        <f t="shared" si="27"/>
        <v>0.49089999999999989</v>
      </c>
      <c r="W24" s="10" t="s">
        <v>108</v>
      </c>
      <c r="X24" s="20">
        <f t="shared" si="28"/>
        <v>495.50073092077463</v>
      </c>
      <c r="Y24" s="20">
        <f t="shared" si="29"/>
        <v>23.991914974731056</v>
      </c>
      <c r="Z24" s="20">
        <f t="shared" si="30"/>
        <v>24.042672572434757</v>
      </c>
      <c r="AA24" s="1"/>
      <c r="AB24" s="1"/>
      <c r="AC24" s="1"/>
      <c r="AD24" s="1"/>
      <c r="AI24" s="14" t="s">
        <v>109</v>
      </c>
      <c r="AJ24" s="5">
        <v>762.47429999999997</v>
      </c>
      <c r="AK24" s="14">
        <f t="shared" si="11"/>
        <v>3.9070030623739997</v>
      </c>
      <c r="AL24" s="14"/>
      <c r="AM24" s="5">
        <v>6.4013</v>
      </c>
      <c r="AN24" s="14">
        <f t="shared" si="12"/>
        <v>3.9596933623E-2</v>
      </c>
      <c r="AO24" s="14"/>
      <c r="AP24" s="5">
        <v>6.2168999999999999</v>
      </c>
      <c r="AQ24" s="14">
        <f t="shared" si="13"/>
        <v>3.9713343112999996E-2</v>
      </c>
      <c r="AR24" s="14"/>
      <c r="AS24" s="14">
        <f t="shared" si="14"/>
        <v>98.010435457798025</v>
      </c>
      <c r="AT24" s="14">
        <f t="shared" si="15"/>
        <v>0.99332215645247213</v>
      </c>
      <c r="AU24" s="14">
        <f t="shared" si="16"/>
        <v>0.9962423857494993</v>
      </c>
    </row>
    <row r="25" spans="2:47" x14ac:dyDescent="0.25">
      <c r="B25" s="1" t="s">
        <v>60</v>
      </c>
      <c r="C25" s="20">
        <f t="shared" si="20"/>
        <v>749.98958810545173</v>
      </c>
      <c r="D25" s="20">
        <f t="shared" si="21"/>
        <v>25.155137228770148</v>
      </c>
      <c r="E25" s="20">
        <f t="shared" si="22"/>
        <v>25.071842072383493</v>
      </c>
      <c r="F25" s="1"/>
      <c r="G25" s="1" t="s">
        <v>110</v>
      </c>
      <c r="H25" s="20">
        <f t="shared" si="23"/>
        <v>495.40727222619512</v>
      </c>
      <c r="I25" s="20">
        <f t="shared" si="17"/>
        <v>24.479750481822926</v>
      </c>
      <c r="J25" s="20">
        <f t="shared" si="17"/>
        <v>24.445896612330333</v>
      </c>
      <c r="K25" s="20"/>
      <c r="L25" s="20">
        <f t="shared" si="24"/>
        <v>0.58025538613420635</v>
      </c>
      <c r="M25" s="20">
        <f t="shared" si="25"/>
        <v>0.51812299229944037</v>
      </c>
      <c r="N25" s="20">
        <f t="shared" si="26"/>
        <v>1.0983783784336467</v>
      </c>
      <c r="O25" s="1"/>
      <c r="P25" s="1" t="s">
        <v>61</v>
      </c>
      <c r="Q25" s="20">
        <f t="shared" si="18"/>
        <v>30.169899999999998</v>
      </c>
      <c r="R25" s="20"/>
      <c r="S25" s="19">
        <v>29.3325</v>
      </c>
      <c r="T25" s="20">
        <f t="shared" si="19"/>
        <v>10.603400000000001</v>
      </c>
      <c r="U25" s="20"/>
      <c r="V25" s="21">
        <f t="shared" si="27"/>
        <v>0.83739999999999881</v>
      </c>
      <c r="W25" s="10" t="s">
        <v>110</v>
      </c>
      <c r="X25" s="20">
        <f t="shared" si="28"/>
        <v>495.40727222619512</v>
      </c>
      <c r="Y25" s="20">
        <f t="shared" si="29"/>
        <v>24.479750481822926</v>
      </c>
      <c r="Z25" s="20">
        <f t="shared" si="30"/>
        <v>24.445896612330333</v>
      </c>
      <c r="AA25" s="1"/>
      <c r="AB25" s="1"/>
      <c r="AC25" s="1"/>
      <c r="AD25" s="1"/>
      <c r="AI25" s="14" t="s">
        <v>111</v>
      </c>
      <c r="AJ25" s="5">
        <v>769.21010000000001</v>
      </c>
      <c r="AK25" s="14">
        <f t="shared" si="11"/>
        <v>3.9419630768180003</v>
      </c>
      <c r="AL25" s="14"/>
      <c r="AM25" s="5">
        <v>6.9402999999999997</v>
      </c>
      <c r="AN25" s="14">
        <f t="shared" si="12"/>
        <v>4.2936960312999997E-2</v>
      </c>
      <c r="AO25" s="14"/>
      <c r="AP25" s="5">
        <v>6.8536000000000001</v>
      </c>
      <c r="AQ25" s="14">
        <f t="shared" si="13"/>
        <v>4.4023655671999992E-2</v>
      </c>
      <c r="AR25" s="14"/>
      <c r="AS25" s="14">
        <f t="shared" si="14"/>
        <v>97.841591883699834</v>
      </c>
      <c r="AT25" s="14">
        <f t="shared" si="15"/>
        <v>1.0657178836546273</v>
      </c>
      <c r="AU25" s="14">
        <f t="shared" si="16"/>
        <v>1.0926902326455303</v>
      </c>
    </row>
    <row r="26" spans="2:47" x14ac:dyDescent="0.25">
      <c r="B26" s="1" t="s">
        <v>64</v>
      </c>
      <c r="C26" s="20">
        <f t="shared" si="20"/>
        <v>750.31247396050333</v>
      </c>
      <c r="D26" s="20">
        <f t="shared" si="21"/>
        <v>25.039580034997083</v>
      </c>
      <c r="E26" s="20">
        <f t="shared" si="22"/>
        <v>24.997916840263311</v>
      </c>
      <c r="F26" s="1"/>
      <c r="G26" s="1" t="s">
        <v>112</v>
      </c>
      <c r="H26" s="20">
        <f t="shared" si="23"/>
        <v>495.44490827401302</v>
      </c>
      <c r="I26" s="20">
        <f t="shared" si="17"/>
        <v>24.707328623512431</v>
      </c>
      <c r="J26" s="20">
        <f t="shared" si="17"/>
        <v>24.690391982028245</v>
      </c>
      <c r="K26" s="20"/>
      <c r="L26" s="20">
        <f t="shared" si="24"/>
        <v>0.58564978108850951</v>
      </c>
      <c r="M26" s="20">
        <f t="shared" si="25"/>
        <v>0.52330499378460349</v>
      </c>
      <c r="N26" s="20">
        <f t="shared" si="26"/>
        <v>1.108954774873113</v>
      </c>
      <c r="O26" s="1"/>
      <c r="P26" s="1" t="s">
        <v>65</v>
      </c>
      <c r="Q26" s="20">
        <f t="shared" si="18"/>
        <v>29.0913</v>
      </c>
      <c r="R26" s="20"/>
      <c r="S26" s="19">
        <v>28.7392</v>
      </c>
      <c r="T26" s="20">
        <f t="shared" si="19"/>
        <v>10.2056</v>
      </c>
      <c r="U26" s="20"/>
      <c r="V26" s="21">
        <f t="shared" si="27"/>
        <v>0.35210000000000008</v>
      </c>
      <c r="W26" s="10" t="s">
        <v>112</v>
      </c>
      <c r="X26" s="20">
        <f t="shared" si="28"/>
        <v>495.44490827401302</v>
      </c>
      <c r="Y26" s="20">
        <f t="shared" si="29"/>
        <v>24.707328623512431</v>
      </c>
      <c r="Z26" s="20">
        <f t="shared" si="30"/>
        <v>24.690391982028245</v>
      </c>
      <c r="AA26" s="1"/>
      <c r="AB26" s="1"/>
      <c r="AC26" s="1"/>
      <c r="AD26" s="1"/>
      <c r="AI26" s="14" t="s">
        <v>113</v>
      </c>
      <c r="AJ26" s="5">
        <v>966.22199999999998</v>
      </c>
      <c r="AK26" s="14">
        <f t="shared" si="11"/>
        <v>4.9644902999599996</v>
      </c>
      <c r="AL26" s="14"/>
      <c r="AM26" s="5">
        <v>6.5568999999999997</v>
      </c>
      <c r="AN26" s="14">
        <f t="shared" si="12"/>
        <v>4.0561141698999999E-2</v>
      </c>
      <c r="AO26" s="14"/>
      <c r="AP26" s="5">
        <v>6.3178999999999998</v>
      </c>
      <c r="AQ26" s="14">
        <f t="shared" si="13"/>
        <v>4.0397089882999997E-2</v>
      </c>
      <c r="AR26" s="14"/>
      <c r="AS26" s="14">
        <f t="shared" si="14"/>
        <v>98.395420524540398</v>
      </c>
      <c r="AT26" s="14">
        <f t="shared" si="15"/>
        <v>0.80391547838470612</v>
      </c>
      <c r="AU26" s="14">
        <f t="shared" si="16"/>
        <v>0.80066399707487967</v>
      </c>
    </row>
    <row r="27" spans="2:47" x14ac:dyDescent="0.25">
      <c r="B27" s="1" t="s">
        <v>68</v>
      </c>
      <c r="C27" s="20">
        <f t="shared" si="20"/>
        <v>750.28107432854461</v>
      </c>
      <c r="D27" s="20">
        <f t="shared" si="21"/>
        <v>25.359150530918175</v>
      </c>
      <c r="E27" s="20">
        <f t="shared" si="22"/>
        <v>25.026025400791173</v>
      </c>
      <c r="F27" s="1"/>
      <c r="G27" s="1" t="s">
        <v>114</v>
      </c>
      <c r="H27" s="20">
        <f t="shared" si="23"/>
        <v>495.47909786662933</v>
      </c>
      <c r="I27" s="20">
        <f t="shared" si="17"/>
        <v>24.967084788565195</v>
      </c>
      <c r="J27" s="20">
        <f t="shared" si="17"/>
        <v>24.831613452357097</v>
      </c>
      <c r="K27" s="20"/>
      <c r="L27" s="20">
        <f t="shared" si="24"/>
        <v>0.59180690732087671</v>
      </c>
      <c r="M27" s="20">
        <f t="shared" si="25"/>
        <v>0.52629813786698509</v>
      </c>
      <c r="N27" s="20">
        <f t="shared" si="26"/>
        <v>1.1181050451878618</v>
      </c>
      <c r="O27" s="1"/>
      <c r="P27" s="1" t="s">
        <v>69</v>
      </c>
      <c r="Q27" s="20">
        <f t="shared" si="18"/>
        <v>30.458300000000001</v>
      </c>
      <c r="R27" s="20"/>
      <c r="S27" s="19">
        <v>30.232500000000002</v>
      </c>
      <c r="T27" s="20">
        <f t="shared" si="19"/>
        <v>11.405000000000001</v>
      </c>
      <c r="U27" s="20"/>
      <c r="V27" s="21">
        <f t="shared" si="27"/>
        <v>0.22579999999999956</v>
      </c>
      <c r="W27" s="10" t="s">
        <v>114</v>
      </c>
      <c r="X27" s="20">
        <f t="shared" si="28"/>
        <v>495.47909786662933</v>
      </c>
      <c r="Y27" s="20">
        <f t="shared" si="29"/>
        <v>24.967084788565195</v>
      </c>
      <c r="Z27" s="20">
        <f t="shared" si="30"/>
        <v>24.831613452357097</v>
      </c>
      <c r="AA27" s="1"/>
      <c r="AB27" s="1"/>
      <c r="AC27" s="1"/>
      <c r="AD27" s="1"/>
      <c r="AI27" s="14" t="s">
        <v>115</v>
      </c>
      <c r="AJ27" s="5">
        <v>773.98140000000001</v>
      </c>
      <c r="AK27" s="14">
        <f t="shared" si="11"/>
        <v>3.9667269826519997</v>
      </c>
      <c r="AL27" s="14"/>
      <c r="AM27" s="5">
        <v>5.0472999999999999</v>
      </c>
      <c r="AN27" s="14">
        <f t="shared" si="12"/>
        <v>3.1206588283000002E-2</v>
      </c>
      <c r="AO27" s="14"/>
      <c r="AP27" s="5">
        <v>4.75</v>
      </c>
      <c r="AQ27" s="14">
        <f t="shared" si="13"/>
        <v>2.9782767499999998E-2</v>
      </c>
      <c r="AR27" s="14"/>
      <c r="AS27" s="14">
        <f t="shared" si="14"/>
        <v>98.485758413495972</v>
      </c>
      <c r="AT27" s="14">
        <f t="shared" si="15"/>
        <v>0.77479607948571572</v>
      </c>
      <c r="AU27" s="14">
        <f t="shared" si="16"/>
        <v>0.73944550701831013</v>
      </c>
    </row>
    <row r="28" spans="2:47" x14ac:dyDescent="0.25">
      <c r="B28" s="1" t="s">
        <v>72</v>
      </c>
      <c r="C28" s="20">
        <f t="shared" si="20"/>
        <v>750.32293012208845</v>
      </c>
      <c r="D28" s="20">
        <f t="shared" si="21"/>
        <v>24.917704904371018</v>
      </c>
      <c r="E28" s="20">
        <f t="shared" si="22"/>
        <v>24.959373307221135</v>
      </c>
      <c r="F28" s="1"/>
      <c r="G28" s="1" t="s">
        <v>116</v>
      </c>
      <c r="H28" s="20">
        <f t="shared" si="23"/>
        <v>495.3480050380706</v>
      </c>
      <c r="I28" s="20">
        <f t="shared" si="17"/>
        <v>24.906636703857142</v>
      </c>
      <c r="J28" s="20">
        <f t="shared" si="17"/>
        <v>24.923579643520554</v>
      </c>
      <c r="K28" s="20"/>
      <c r="L28" s="20">
        <f t="shared" si="24"/>
        <v>0.59037407708188416</v>
      </c>
      <c r="M28" s="20">
        <f t="shared" si="25"/>
        <v>0.52824733199603002</v>
      </c>
      <c r="N28" s="20">
        <f t="shared" si="26"/>
        <v>1.1186214090779143</v>
      </c>
      <c r="O28" s="1"/>
      <c r="P28" s="1" t="s">
        <v>73</v>
      </c>
      <c r="Q28" s="20">
        <f t="shared" si="18"/>
        <v>31.539000000000001</v>
      </c>
      <c r="R28" s="20"/>
      <c r="S28" s="19">
        <v>30.237200000000001</v>
      </c>
      <c r="T28" s="20">
        <f t="shared" si="19"/>
        <v>11.580300000000001</v>
      </c>
      <c r="U28" s="20"/>
      <c r="V28" s="21">
        <f t="shared" si="27"/>
        <v>1.3018000000000001</v>
      </c>
      <c r="W28" s="10" t="s">
        <v>116</v>
      </c>
      <c r="X28" s="20">
        <f t="shared" si="28"/>
        <v>495.3480050380706</v>
      </c>
      <c r="Y28" s="20">
        <f t="shared" si="29"/>
        <v>24.906636703857142</v>
      </c>
      <c r="Z28" s="20">
        <f t="shared" si="30"/>
        <v>24.923579643520554</v>
      </c>
      <c r="AA28" s="1"/>
      <c r="AB28" s="1"/>
      <c r="AC28" s="1"/>
      <c r="AD28" s="1"/>
      <c r="AI28" s="14" t="s">
        <v>117</v>
      </c>
      <c r="AJ28" s="5">
        <v>757.84</v>
      </c>
      <c r="AK28" s="14">
        <f t="shared" si="11"/>
        <v>3.8829502112000003</v>
      </c>
      <c r="AL28" s="14"/>
      <c r="AM28" s="5">
        <v>3.9253999999999998</v>
      </c>
      <c r="AN28" s="14">
        <f t="shared" si="12"/>
        <v>2.4254499334E-2</v>
      </c>
      <c r="AO28" s="14"/>
      <c r="AP28" s="5">
        <v>3.9470000000000001</v>
      </c>
      <c r="AQ28" s="14">
        <f t="shared" si="13"/>
        <v>2.434664219E-2</v>
      </c>
      <c r="AR28" s="14"/>
      <c r="AS28" s="14">
        <f t="shared" si="14"/>
        <v>98.763817710524719</v>
      </c>
      <c r="AT28" s="14">
        <f t="shared" si="15"/>
        <v>0.61691930634951819</v>
      </c>
      <c r="AU28" s="14">
        <f t="shared" si="16"/>
        <v>0.61926298312576478</v>
      </c>
    </row>
    <row r="29" spans="2:47" x14ac:dyDescent="0.25">
      <c r="B29" s="1" t="s">
        <v>76</v>
      </c>
      <c r="C29" s="20">
        <f t="shared" si="20"/>
        <v>748.21280133000835</v>
      </c>
      <c r="D29" s="20">
        <f t="shared" si="21"/>
        <v>24.979218620116377</v>
      </c>
      <c r="E29" s="20">
        <f t="shared" si="22"/>
        <v>24.937655860349128</v>
      </c>
      <c r="F29" s="1"/>
      <c r="G29" s="1" t="s">
        <v>118</v>
      </c>
      <c r="H29" s="20">
        <f t="shared" si="23"/>
        <v>494.82841691627192</v>
      </c>
      <c r="I29" s="20">
        <f t="shared" si="17"/>
        <v>24.94110894722229</v>
      </c>
      <c r="J29" s="20">
        <f t="shared" si="17"/>
        <v>24.924184931609382</v>
      </c>
      <c r="K29" s="20"/>
      <c r="L29" s="20">
        <f t="shared" si="24"/>
        <v>0.59119118936820469</v>
      </c>
      <c r="M29" s="20">
        <f t="shared" si="25"/>
        <v>0.52826016088427907</v>
      </c>
      <c r="N29" s="20">
        <f t="shared" si="26"/>
        <v>1.1194513502524837</v>
      </c>
      <c r="O29" s="1"/>
      <c r="P29" s="1" t="s">
        <v>77</v>
      </c>
      <c r="Q29" s="20">
        <f t="shared" si="18"/>
        <v>33.043100000000003</v>
      </c>
      <c r="R29" s="20"/>
      <c r="S29" s="19">
        <v>31.526399999999999</v>
      </c>
      <c r="T29" s="20">
        <f>S29-I15</f>
        <v>12.8475</v>
      </c>
      <c r="U29" s="20"/>
      <c r="V29" s="21">
        <f t="shared" si="27"/>
        <v>1.5167000000000037</v>
      </c>
      <c r="W29" s="10" t="s">
        <v>118</v>
      </c>
      <c r="X29" s="20">
        <f t="shared" si="28"/>
        <v>494.82841691627192</v>
      </c>
      <c r="Y29" s="20">
        <f t="shared" si="29"/>
        <v>24.94110894722229</v>
      </c>
      <c r="Z29" s="20">
        <f t="shared" si="30"/>
        <v>24.924184931609382</v>
      </c>
      <c r="AA29" s="1"/>
      <c r="AB29" s="1"/>
      <c r="AC29" s="1"/>
      <c r="AD29" s="1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</row>
    <row r="30" spans="2:47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2:47" x14ac:dyDescent="0.25">
      <c r="AI31" t="s">
        <v>119</v>
      </c>
      <c r="AP31" t="s">
        <v>120</v>
      </c>
    </row>
    <row r="32" spans="2:47" x14ac:dyDescent="0.25">
      <c r="AJ32" t="s">
        <v>121</v>
      </c>
      <c r="AK32" t="s">
        <v>122</v>
      </c>
      <c r="AL32" t="s">
        <v>123</v>
      </c>
      <c r="AM32" t="s">
        <v>124</v>
      </c>
      <c r="AQ32" t="s">
        <v>121</v>
      </c>
      <c r="AR32" t="s">
        <v>122</v>
      </c>
      <c r="AS32" t="s">
        <v>123</v>
      </c>
      <c r="AT32" t="s">
        <v>124</v>
      </c>
    </row>
    <row r="33" spans="2:46" x14ac:dyDescent="0.25">
      <c r="B33" t="s">
        <v>125</v>
      </c>
      <c r="R33" t="s">
        <v>126</v>
      </c>
      <c r="W33" t="s">
        <v>127</v>
      </c>
      <c r="AI33" t="s">
        <v>34</v>
      </c>
      <c r="AJ33">
        <f t="shared" ref="AJ33:AJ43" si="31">AA5+AB5</f>
        <v>20.855626303330631</v>
      </c>
      <c r="AK33">
        <f t="shared" ref="AK33:AK43" si="32">(AS6/100)*AJ33</f>
        <v>19.68375089735731</v>
      </c>
      <c r="AL33">
        <f t="shared" ref="AL33:AL43" si="33">(AT6/100)*AJ33</f>
        <v>0.57960505491178571</v>
      </c>
      <c r="AM33">
        <f t="shared" ref="AM33:AM43" si="34">(AU6/100)*AJ33</f>
        <v>0.59227035106153192</v>
      </c>
      <c r="AP33" t="s">
        <v>34</v>
      </c>
      <c r="AQ33">
        <f>AJ33</f>
        <v>20.855626303330631</v>
      </c>
      <c r="AR33">
        <f>(N36/100)*AQ33</f>
        <v>19.650720910677258</v>
      </c>
      <c r="AS33">
        <f>(O36/100)*$AQ33</f>
        <v>0.60295265707052548</v>
      </c>
      <c r="AT33">
        <f>(P36/100)*$AQ33</f>
        <v>0.60195273558284612</v>
      </c>
    </row>
    <row r="34" spans="2:46" x14ac:dyDescent="0.25">
      <c r="B34" s="2"/>
      <c r="C34" s="2"/>
      <c r="D34" s="2"/>
      <c r="E34" s="2"/>
      <c r="F34" s="2"/>
      <c r="G34" s="2"/>
      <c r="H34" s="2"/>
      <c r="I34" s="2"/>
      <c r="J34" s="34" t="s">
        <v>128</v>
      </c>
      <c r="K34" s="34"/>
      <c r="L34" s="34"/>
      <c r="M34" s="2"/>
      <c r="N34" s="2"/>
      <c r="O34" s="2"/>
      <c r="P34" s="2"/>
      <c r="R34" s="4" t="s">
        <v>129</v>
      </c>
      <c r="S34" s="4"/>
      <c r="T34" s="4"/>
      <c r="U34" s="4"/>
      <c r="W34" s="9"/>
      <c r="X34" s="9"/>
      <c r="Y34" s="9"/>
      <c r="Z34" s="9"/>
      <c r="AI34" t="s">
        <v>42</v>
      </c>
      <c r="AJ34">
        <f t="shared" si="31"/>
        <v>21.287440918167956</v>
      </c>
      <c r="AK34">
        <f t="shared" si="32"/>
        <v>19.322754912345161</v>
      </c>
      <c r="AL34">
        <f t="shared" si="33"/>
        <v>0.97140061847571335</v>
      </c>
      <c r="AM34">
        <f t="shared" si="34"/>
        <v>0.99328538734708016</v>
      </c>
      <c r="AP34" t="s">
        <v>42</v>
      </c>
      <c r="AQ34">
        <f t="shared" ref="AQ34:AQ43" si="35">AJ34</f>
        <v>21.287440918167956</v>
      </c>
      <c r="AR34">
        <f t="shared" ref="AR34:AR43" si="36">(N37/100)*AQ34</f>
        <v>19.368703474761624</v>
      </c>
      <c r="AS34">
        <f t="shared" ref="AS34:AS43" si="37">(O37/100)*$AQ34</f>
        <v>0.95886872170316606</v>
      </c>
      <c r="AT34">
        <f t="shared" ref="AT34:AT43" si="38">(P37/100)*$AQ34</f>
        <v>0.95986872170316573</v>
      </c>
    </row>
    <row r="35" spans="2:46" x14ac:dyDescent="0.25">
      <c r="B35" s="2"/>
      <c r="C35" s="2" t="s">
        <v>130</v>
      </c>
      <c r="D35" s="2" t="s">
        <v>131</v>
      </c>
      <c r="E35" s="2" t="s">
        <v>132</v>
      </c>
      <c r="F35" s="2" t="s">
        <v>133</v>
      </c>
      <c r="G35" s="2"/>
      <c r="H35" s="2" t="s">
        <v>130</v>
      </c>
      <c r="I35" s="2" t="s">
        <v>131</v>
      </c>
      <c r="J35" s="2" t="s">
        <v>134</v>
      </c>
      <c r="K35" s="2" t="s">
        <v>135</v>
      </c>
      <c r="L35" s="2" t="s">
        <v>136</v>
      </c>
      <c r="M35" s="2"/>
      <c r="N35" s="15" t="s">
        <v>37</v>
      </c>
      <c r="O35" s="2" t="s">
        <v>38</v>
      </c>
      <c r="P35" s="2" t="s">
        <v>39</v>
      </c>
      <c r="R35" s="4"/>
      <c r="S35" s="4" t="s">
        <v>137</v>
      </c>
      <c r="T35" s="4" t="s">
        <v>138</v>
      </c>
      <c r="U35" s="4"/>
      <c r="W35" s="9"/>
      <c r="X35" s="9" t="s">
        <v>139</v>
      </c>
      <c r="Y35" s="9" t="s">
        <v>140</v>
      </c>
      <c r="Z35" s="9" t="s">
        <v>141</v>
      </c>
      <c r="AI35" t="s">
        <v>46</v>
      </c>
      <c r="AJ35">
        <f t="shared" si="31"/>
        <v>21.524014415221696</v>
      </c>
      <c r="AK35">
        <f t="shared" si="32"/>
        <v>18.8076859727108</v>
      </c>
      <c r="AL35">
        <f t="shared" si="33"/>
        <v>1.3776058946278873</v>
      </c>
      <c r="AM35">
        <f t="shared" si="34"/>
        <v>1.3387225478830089</v>
      </c>
      <c r="AP35" t="s">
        <v>46</v>
      </c>
      <c r="AQ35">
        <f t="shared" si="35"/>
        <v>21.524014415221696</v>
      </c>
      <c r="AR35">
        <f t="shared" si="36"/>
        <v>19.182976931693439</v>
      </c>
      <c r="AS35">
        <f t="shared" si="37"/>
        <v>1.170018734258911</v>
      </c>
      <c r="AT35">
        <f t="shared" si="38"/>
        <v>1.171018749269346</v>
      </c>
    </row>
    <row r="36" spans="2:46" x14ac:dyDescent="0.25">
      <c r="B36" s="2" t="s">
        <v>33</v>
      </c>
      <c r="C36" s="19">
        <v>41.762575023717979</v>
      </c>
      <c r="D36" s="19">
        <v>10.101000000000001</v>
      </c>
      <c r="E36" s="22">
        <f>C36/D36</f>
        <v>4.1344990618471416</v>
      </c>
      <c r="F36" s="22">
        <f>E36/0.792</f>
        <v>5.220327098291845</v>
      </c>
      <c r="G36" s="23" t="s">
        <v>34</v>
      </c>
      <c r="H36" s="19">
        <v>39.93736159443214</v>
      </c>
      <c r="I36" s="19">
        <v>10.09</v>
      </c>
      <c r="J36" s="22">
        <f>($H$36/$I$36)*(U36/(U36+I19+J19))</f>
        <v>3.7294385476041381</v>
      </c>
      <c r="K36" s="22">
        <f>($H36/$I36)*($I19/($U36+$I19+$J19))</f>
        <v>0.11443218250773356</v>
      </c>
      <c r="L36" s="22">
        <f>($H36/$I36)*($J19/($U36+$I19+$J19))</f>
        <v>0.1142424110607887</v>
      </c>
      <c r="M36" s="22"/>
      <c r="N36" s="22">
        <f>$U36/($U36+$I19+$J19)*100</f>
        <v>94.222636255901122</v>
      </c>
      <c r="O36" s="22">
        <f>$I19/($U36+$I19+$J19)*100</f>
        <v>2.8910791184162821</v>
      </c>
      <c r="P36" s="22">
        <f>$J19/($U36+$I19+$J19)*100</f>
        <v>2.8862846256825896</v>
      </c>
      <c r="R36" s="8" t="s">
        <v>32</v>
      </c>
      <c r="S36" s="24">
        <f t="shared" ref="S36:S46" si="39">N19</f>
        <v>0.45083575381591523</v>
      </c>
      <c r="T36" s="24"/>
      <c r="U36" s="24">
        <f>(-10.2023*S36)+332.11</f>
        <v>327.51043838884391</v>
      </c>
      <c r="V36" s="25"/>
      <c r="W36" s="26" t="s">
        <v>33</v>
      </c>
      <c r="X36" s="26">
        <f>C5-(U36*(F5/1000))</f>
        <v>10.35373614447742</v>
      </c>
      <c r="Y36" s="27">
        <f>T19</f>
        <v>10.503699999999998</v>
      </c>
      <c r="Z36" s="26">
        <f>(Y36/X36)*100</f>
        <v>101.44840329548641</v>
      </c>
      <c r="AI36" t="s">
        <v>50</v>
      </c>
      <c r="AJ36">
        <f t="shared" si="31"/>
        <v>21.671288104742011</v>
      </c>
      <c r="AK36">
        <f t="shared" si="32"/>
        <v>19.856579828243554</v>
      </c>
      <c r="AL36">
        <f t="shared" si="33"/>
        <v>0.85866617807925483</v>
      </c>
      <c r="AM36">
        <f t="shared" si="34"/>
        <v>0.95604209841920718</v>
      </c>
      <c r="AP36" t="s">
        <v>50</v>
      </c>
      <c r="AQ36">
        <f t="shared" si="35"/>
        <v>21.671288104742011</v>
      </c>
      <c r="AR36">
        <f t="shared" si="36"/>
        <v>19.076280382649191</v>
      </c>
      <c r="AS36">
        <f t="shared" si="37"/>
        <v>1.2965038610464097</v>
      </c>
      <c r="AT36">
        <f t="shared" si="38"/>
        <v>1.2985038610464095</v>
      </c>
    </row>
    <row r="37" spans="2:46" x14ac:dyDescent="0.25">
      <c r="B37" s="2" t="s">
        <v>41</v>
      </c>
      <c r="C37" s="19">
        <v>40.764758720495031</v>
      </c>
      <c r="D37" s="19">
        <v>10.151</v>
      </c>
      <c r="E37" s="22">
        <f t="shared" ref="E37:E46" si="40">C37/D37</f>
        <v>4.0158367373160315</v>
      </c>
      <c r="F37" s="22">
        <f t="shared" ref="F37:F46" si="41">E37/0.792</f>
        <v>5.0705009309545854</v>
      </c>
      <c r="G37" s="23" t="s">
        <v>42</v>
      </c>
      <c r="H37" s="19">
        <v>39.919965315412959</v>
      </c>
      <c r="I37" s="19">
        <v>10.019</v>
      </c>
      <c r="J37" s="22">
        <f t="shared" ref="J37:J46" si="42">(H37/I37)*(U37/(U37+I20+J20))</f>
        <v>3.6252910046363831</v>
      </c>
      <c r="K37" s="22">
        <f t="shared" ref="K37:K46" si="43">($H37/$I37)*($I20/($U37+$I20+$J20))</f>
        <v>0.17947397232588683</v>
      </c>
      <c r="L37" s="22">
        <f t="shared" ref="L37:L46" si="44">($H37/$I37)*($J20/($U37+$I20+$J20))</f>
        <v>0.17966114494739754</v>
      </c>
      <c r="M37" s="22"/>
      <c r="N37" s="22">
        <f t="shared" ref="N37:N46" si="45">$U37/($U37+$I20+$J20)*100</f>
        <v>90.986528391166217</v>
      </c>
      <c r="O37" s="22">
        <f t="shared" ref="O37:O46" si="46">$I20/($U37+$I20+$J20)*100</f>
        <v>4.5043870016560374</v>
      </c>
      <c r="P37" s="22">
        <f t="shared" ref="P37:P46" si="47">$J20/($U37+$I20+$J20)*100</f>
        <v>4.5090846071777335</v>
      </c>
      <c r="R37" s="8" t="s">
        <v>100</v>
      </c>
      <c r="S37" s="24">
        <f t="shared" si="39"/>
        <v>0.72217040665300436</v>
      </c>
      <c r="T37" s="24"/>
      <c r="U37" s="24">
        <f t="shared" ref="U37:U46" si="48">(-10.2023*S37)+332.11</f>
        <v>324.74220086020409</v>
      </c>
      <c r="V37" s="25"/>
      <c r="W37" s="26" t="s">
        <v>41</v>
      </c>
      <c r="X37" s="26">
        <f t="shared" ref="X37:X46" si="49">(C6+Z5)-(U37*((X5+F6)/1000))</f>
        <v>10.300237630366254</v>
      </c>
      <c r="Y37" s="27">
        <f t="shared" ref="Y37:Y46" si="50">T20</f>
        <v>11.671899999999997</v>
      </c>
      <c r="Z37" s="26">
        <f t="shared" ref="Z37:Z46" si="51">(Y37/X37)*100</f>
        <v>113.3168031540353</v>
      </c>
      <c r="AI37" t="s">
        <v>54</v>
      </c>
      <c r="AJ37">
        <f t="shared" si="31"/>
        <v>21.760491569340545</v>
      </c>
      <c r="AK37">
        <f t="shared" si="32"/>
        <v>19.259495306493314</v>
      </c>
      <c r="AL37">
        <f t="shared" si="33"/>
        <v>1.2353770234979686</v>
      </c>
      <c r="AM37">
        <f t="shared" si="34"/>
        <v>1.2656192393492605</v>
      </c>
      <c r="AP37" t="s">
        <v>54</v>
      </c>
      <c r="AQ37">
        <f t="shared" si="35"/>
        <v>21.760491569340545</v>
      </c>
      <c r="AR37">
        <f t="shared" si="36"/>
        <v>19.013697038754504</v>
      </c>
      <c r="AS37">
        <f t="shared" si="37"/>
        <v>1.3768972135876048</v>
      </c>
      <c r="AT37">
        <f t="shared" si="38"/>
        <v>1.3698973169984372</v>
      </c>
    </row>
    <row r="38" spans="2:46" x14ac:dyDescent="0.25">
      <c r="B38" s="2" t="s">
        <v>45</v>
      </c>
      <c r="C38" s="19">
        <v>41.74130911993614</v>
      </c>
      <c r="D38" s="19">
        <v>10.118</v>
      </c>
      <c r="E38" s="22">
        <f t="shared" si="40"/>
        <v>4.125450594972933</v>
      </c>
      <c r="F38" s="22">
        <f t="shared" si="41"/>
        <v>5.2089022663799653</v>
      </c>
      <c r="G38" s="23" t="s">
        <v>46</v>
      </c>
      <c r="H38" s="19">
        <v>40.041829868434263</v>
      </c>
      <c r="I38" s="19">
        <v>10.050000000000001</v>
      </c>
      <c r="J38" s="22">
        <f t="shared" si="42"/>
        <v>3.5509175190622431</v>
      </c>
      <c r="K38" s="22">
        <f t="shared" si="43"/>
        <v>0.21657952443485703</v>
      </c>
      <c r="L38" s="22">
        <f t="shared" si="44"/>
        <v>0.21676463495407017</v>
      </c>
      <c r="M38" s="22"/>
      <c r="N38" s="22">
        <f t="shared" si="45"/>
        <v>89.123601952836992</v>
      </c>
      <c r="O38" s="22">
        <f t="shared" si="46"/>
        <v>5.4358760019760926</v>
      </c>
      <c r="P38" s="22">
        <f t="shared" si="47"/>
        <v>5.4405220451869161</v>
      </c>
      <c r="R38" s="8" t="s">
        <v>102</v>
      </c>
      <c r="S38" s="24">
        <f>N21</f>
        <v>0.88509655151650612</v>
      </c>
      <c r="T38" s="24"/>
      <c r="U38" s="24">
        <f t="shared" si="48"/>
        <v>323.07997945246314</v>
      </c>
      <c r="V38" s="25"/>
      <c r="W38" s="26" t="s">
        <v>45</v>
      </c>
      <c r="X38" s="26">
        <f t="shared" si="49"/>
        <v>10.352880624715631</v>
      </c>
      <c r="Y38" s="27">
        <f t="shared" si="50"/>
        <v>9.6549999999999976</v>
      </c>
      <c r="Z38" s="26">
        <f t="shared" si="51"/>
        <v>93.259068176159886</v>
      </c>
      <c r="AI38" t="s">
        <v>58</v>
      </c>
      <c r="AJ38">
        <f t="shared" si="31"/>
        <v>21.81675558617426</v>
      </c>
      <c r="AK38">
        <f t="shared" si="32"/>
        <v>17.286316867316966</v>
      </c>
      <c r="AL38">
        <f t="shared" si="33"/>
        <v>2.3497475456021584</v>
      </c>
      <c r="AM38">
        <f t="shared" si="34"/>
        <v>2.1806911732551351</v>
      </c>
      <c r="AP38" t="s">
        <v>58</v>
      </c>
      <c r="AQ38">
        <f t="shared" si="35"/>
        <v>21.81675558617426</v>
      </c>
      <c r="AR38">
        <f t="shared" si="36"/>
        <v>18.977864745896419</v>
      </c>
      <c r="AS38">
        <f t="shared" si="37"/>
        <v>1.4179455084445183</v>
      </c>
      <c r="AT38">
        <f t="shared" si="38"/>
        <v>1.4209453318333223</v>
      </c>
    </row>
    <row r="39" spans="2:46" x14ac:dyDescent="0.25">
      <c r="B39" s="2" t="s">
        <v>49</v>
      </c>
      <c r="C39" s="19">
        <v>41.917045852292617</v>
      </c>
      <c r="D39" s="19">
        <v>10.01</v>
      </c>
      <c r="E39" s="22">
        <f t="shared" si="40"/>
        <v>4.1875170681611005</v>
      </c>
      <c r="F39" s="22">
        <f t="shared" si="41"/>
        <v>5.2872690254559345</v>
      </c>
      <c r="G39" s="23" t="s">
        <v>50</v>
      </c>
      <c r="H39" s="19">
        <v>40.241375727348299</v>
      </c>
      <c r="I39" s="19">
        <v>10.044</v>
      </c>
      <c r="J39" s="22">
        <f t="shared" si="42"/>
        <v>3.5267533429603835</v>
      </c>
      <c r="K39" s="22">
        <f t="shared" si="43"/>
        <v>0.2396929188703546</v>
      </c>
      <c r="L39" s="22">
        <f t="shared" si="44"/>
        <v>0.24006267159700961</v>
      </c>
      <c r="M39" s="22"/>
      <c r="N39" s="22">
        <f t="shared" si="45"/>
        <v>88.025595388928494</v>
      </c>
      <c r="O39" s="22">
        <f t="shared" si="46"/>
        <v>5.9825879051587831</v>
      </c>
      <c r="P39" s="22">
        <f t="shared" si="47"/>
        <v>5.9918167059127274</v>
      </c>
      <c r="R39" s="8" t="s">
        <v>104</v>
      </c>
      <c r="S39" s="24">
        <f t="shared" si="39"/>
        <v>0.98351956871556534</v>
      </c>
      <c r="T39" s="24"/>
      <c r="U39" s="24">
        <f t="shared" si="48"/>
        <v>322.07583830409322</v>
      </c>
      <c r="V39" s="25"/>
      <c r="W39" s="26" t="s">
        <v>49</v>
      </c>
      <c r="X39" s="26">
        <f t="shared" si="49"/>
        <v>10.310746622751118</v>
      </c>
      <c r="Y39" s="27">
        <f t="shared" si="50"/>
        <v>11.296800000000001</v>
      </c>
      <c r="Z39" s="26">
        <f t="shared" si="51"/>
        <v>109.56335572317441</v>
      </c>
      <c r="AI39" t="s">
        <v>62</v>
      </c>
      <c r="AJ39">
        <f t="shared" si="31"/>
        <v>21.848664820215269</v>
      </c>
      <c r="AK39">
        <f t="shared" si="32"/>
        <v>17.179204611564252</v>
      </c>
      <c r="AL39">
        <f t="shared" si="33"/>
        <v>2.4120987956600266</v>
      </c>
      <c r="AM39">
        <f t="shared" si="34"/>
        <v>2.2573614129909898</v>
      </c>
      <c r="AP39" t="s">
        <v>62</v>
      </c>
      <c r="AQ39">
        <f t="shared" si="35"/>
        <v>21.848664820215269</v>
      </c>
      <c r="AR39">
        <f t="shared" si="36"/>
        <v>18.95825289238293</v>
      </c>
      <c r="AS39">
        <f t="shared" si="37"/>
        <v>1.4462059673294738</v>
      </c>
      <c r="AT39">
        <f t="shared" si="38"/>
        <v>1.4442059605028625</v>
      </c>
    </row>
    <row r="40" spans="2:46" x14ac:dyDescent="0.25">
      <c r="B40" s="2" t="s">
        <v>53</v>
      </c>
      <c r="C40" s="19">
        <v>36.051645151133499</v>
      </c>
      <c r="D40" s="19">
        <v>10.013999999999999</v>
      </c>
      <c r="E40" s="22">
        <f t="shared" si="40"/>
        <v>3.6001243410359001</v>
      </c>
      <c r="F40" s="22">
        <f t="shared" si="41"/>
        <v>4.5456115417119944</v>
      </c>
      <c r="G40" s="23" t="s">
        <v>54</v>
      </c>
      <c r="H40" s="19">
        <v>39.665218225419657</v>
      </c>
      <c r="I40" s="19">
        <v>9.952</v>
      </c>
      <c r="J40" s="22">
        <f t="shared" si="42"/>
        <v>3.4825499037776795</v>
      </c>
      <c r="K40" s="22">
        <f t="shared" si="43"/>
        <v>0.25219257722039379</v>
      </c>
      <c r="L40" s="22">
        <f t="shared" si="44"/>
        <v>0.25091047573621783</v>
      </c>
      <c r="M40" s="22"/>
      <c r="N40" s="22">
        <f t="shared" si="45"/>
        <v>87.377148527029888</v>
      </c>
      <c r="O40" s="22">
        <f t="shared" si="46"/>
        <v>6.3275096943470928</v>
      </c>
      <c r="P40" s="22">
        <f t="shared" si="47"/>
        <v>6.2953417786230288</v>
      </c>
      <c r="R40" s="8" t="s">
        <v>106</v>
      </c>
      <c r="S40" s="24">
        <f t="shared" si="39"/>
        <v>1.0427090870744107</v>
      </c>
      <c r="T40" s="24"/>
      <c r="U40" s="24">
        <f t="shared" si="48"/>
        <v>321.47196908094077</v>
      </c>
      <c r="V40" s="25"/>
      <c r="W40" s="26" t="s">
        <v>53</v>
      </c>
      <c r="X40" s="26">
        <f t="shared" si="49"/>
        <v>10.302574623706285</v>
      </c>
      <c r="Y40" s="27">
        <f t="shared" si="50"/>
        <v>10.048100000000002</v>
      </c>
      <c r="Z40" s="26">
        <f t="shared" si="51"/>
        <v>97.529989997638694</v>
      </c>
      <c r="AI40" t="s">
        <v>66</v>
      </c>
      <c r="AJ40">
        <f t="shared" si="31"/>
        <v>21.860457430720579</v>
      </c>
      <c r="AK40">
        <f t="shared" si="32"/>
        <v>15.925384356209992</v>
      </c>
      <c r="AL40">
        <f t="shared" si="33"/>
        <v>3.1090247703413536</v>
      </c>
      <c r="AM40">
        <f t="shared" si="34"/>
        <v>2.8260483041692357</v>
      </c>
      <c r="AP40" t="s">
        <v>66</v>
      </c>
      <c r="AQ40">
        <f t="shared" si="35"/>
        <v>21.860457430720579</v>
      </c>
      <c r="AR40">
        <f t="shared" si="36"/>
        <v>18.943453750073409</v>
      </c>
      <c r="AS40">
        <f t="shared" si="37"/>
        <v>1.4590019063685531</v>
      </c>
      <c r="AT40">
        <f t="shared" si="38"/>
        <v>1.4580017742786193</v>
      </c>
    </row>
    <row r="41" spans="2:46" x14ac:dyDescent="0.25">
      <c r="B41" s="2" t="s">
        <v>57</v>
      </c>
      <c r="C41" s="19">
        <v>40.215558060879367</v>
      </c>
      <c r="D41" s="19">
        <v>10.019</v>
      </c>
      <c r="E41" s="22">
        <f t="shared" si="40"/>
        <v>4.0139293403412886</v>
      </c>
      <c r="F41" s="22">
        <f t="shared" si="41"/>
        <v>5.0680926014410206</v>
      </c>
      <c r="G41" s="23" t="s">
        <v>58</v>
      </c>
      <c r="H41" s="19">
        <v>40.848414905450497</v>
      </c>
      <c r="I41" s="19">
        <v>10.029999999999999</v>
      </c>
      <c r="J41" s="22">
        <f t="shared" si="42"/>
        <v>3.5426761742852353</v>
      </c>
      <c r="K41" s="22">
        <f t="shared" si="43"/>
        <v>0.26469372800685342</v>
      </c>
      <c r="L41" s="22">
        <f t="shared" si="44"/>
        <v>0.26525371739390374</v>
      </c>
      <c r="M41" s="22"/>
      <c r="N41" s="22">
        <f t="shared" si="45"/>
        <v>86.987566372715349</v>
      </c>
      <c r="O41" s="22">
        <f t="shared" si="46"/>
        <v>6.4993417689617443</v>
      </c>
      <c r="P41" s="22">
        <f t="shared" si="47"/>
        <v>6.5130918583229001</v>
      </c>
      <c r="R41" s="8" t="s">
        <v>108</v>
      </c>
      <c r="S41" s="24">
        <f t="shared" si="39"/>
        <v>1.0782687719598094</v>
      </c>
      <c r="T41" s="24"/>
      <c r="U41" s="24">
        <f t="shared" si="48"/>
        <v>321.10917850783443</v>
      </c>
      <c r="V41" s="25"/>
      <c r="W41" s="26" t="s">
        <v>57</v>
      </c>
      <c r="X41" s="26">
        <f t="shared" si="49"/>
        <v>10.307317148712858</v>
      </c>
      <c r="Y41" s="27">
        <f t="shared" si="50"/>
        <v>10.390799999999999</v>
      </c>
      <c r="Z41" s="26">
        <f t="shared" si="51"/>
        <v>100.80993773726625</v>
      </c>
      <c r="AI41" t="s">
        <v>70</v>
      </c>
      <c r="AJ41">
        <f t="shared" si="31"/>
        <v>21.875083878643633</v>
      </c>
      <c r="AK41">
        <f t="shared" si="32"/>
        <v>16.408589680985536</v>
      </c>
      <c r="AL41">
        <f t="shared" si="33"/>
        <v>2.8363773214818964</v>
      </c>
      <c r="AM41">
        <f t="shared" si="34"/>
        <v>2.6301168761762006</v>
      </c>
      <c r="AP41" t="s">
        <v>70</v>
      </c>
      <c r="AQ41">
        <f t="shared" si="35"/>
        <v>21.875083878643633</v>
      </c>
      <c r="AR41">
        <f t="shared" si="36"/>
        <v>18.934877609654738</v>
      </c>
      <c r="AS41">
        <f t="shared" si="37"/>
        <v>1.4741023722863711</v>
      </c>
      <c r="AT41">
        <f t="shared" si="38"/>
        <v>1.4661038967025246</v>
      </c>
    </row>
    <row r="42" spans="2:46" x14ac:dyDescent="0.25">
      <c r="B42" s="2" t="s">
        <v>61</v>
      </c>
      <c r="C42" s="19">
        <v>40.241203351104346</v>
      </c>
      <c r="D42" s="19">
        <v>10.114000000000001</v>
      </c>
      <c r="E42" s="22">
        <f t="shared" si="40"/>
        <v>3.9787624432573012</v>
      </c>
      <c r="F42" s="22">
        <f t="shared" si="41"/>
        <v>5.0236899536077031</v>
      </c>
      <c r="G42" s="23" t="s">
        <v>62</v>
      </c>
      <c r="H42" s="19">
        <v>40.37106479298312</v>
      </c>
      <c r="I42" s="19">
        <v>10.048999999999999</v>
      </c>
      <c r="J42" s="22">
        <f t="shared" si="42"/>
        <v>3.485946904116954</v>
      </c>
      <c r="K42" s="22">
        <f t="shared" si="43"/>
        <v>0.26592098138711828</v>
      </c>
      <c r="L42" s="22">
        <f t="shared" si="44"/>
        <v>0.26555323032666911</v>
      </c>
      <c r="M42" s="22"/>
      <c r="N42" s="22">
        <f t="shared" si="45"/>
        <v>86.770761730217899</v>
      </c>
      <c r="O42" s="22">
        <f t="shared" si="46"/>
        <v>6.6191960892337249</v>
      </c>
      <c r="P42" s="22">
        <f t="shared" si="47"/>
        <v>6.6100421805483727</v>
      </c>
      <c r="R42" s="8" t="s">
        <v>110</v>
      </c>
      <c r="S42" s="24">
        <f t="shared" si="39"/>
        <v>1.0983783784336467</v>
      </c>
      <c r="T42" s="24"/>
      <c r="U42" s="24">
        <f t="shared" si="48"/>
        <v>320.90401426970641</v>
      </c>
      <c r="V42" s="25"/>
      <c r="W42" s="26" t="s">
        <v>61</v>
      </c>
      <c r="X42" s="26">
        <f t="shared" si="49"/>
        <v>10.30920604184789</v>
      </c>
      <c r="Y42" s="27">
        <f t="shared" si="50"/>
        <v>10.603400000000001</v>
      </c>
      <c r="Z42" s="26">
        <f t="shared" si="51"/>
        <v>102.85370140976808</v>
      </c>
      <c r="AI42" t="s">
        <v>74</v>
      </c>
      <c r="AJ42">
        <f t="shared" si="31"/>
        <v>21.874282116298055</v>
      </c>
      <c r="AK42">
        <f t="shared" si="32"/>
        <v>18.673791566437412</v>
      </c>
      <c r="AL42">
        <f t="shared" si="33"/>
        <v>1.6221649526660049</v>
      </c>
      <c r="AM42">
        <f t="shared" si="34"/>
        <v>1.5783255971946395</v>
      </c>
      <c r="AP42" t="s">
        <v>74</v>
      </c>
      <c r="AQ42">
        <f t="shared" si="35"/>
        <v>21.874282116298055</v>
      </c>
      <c r="AR42">
        <f t="shared" si="36"/>
        <v>18.93253121572624</v>
      </c>
      <c r="AS42">
        <f t="shared" si="37"/>
        <v>1.4703753329708869</v>
      </c>
      <c r="AT42">
        <f t="shared" si="38"/>
        <v>1.4713755676009299</v>
      </c>
    </row>
    <row r="43" spans="2:46" x14ac:dyDescent="0.25">
      <c r="B43" s="2" t="s">
        <v>65</v>
      </c>
      <c r="C43" s="19">
        <v>40.056928619302958</v>
      </c>
      <c r="D43" s="19">
        <v>10.098000000000001</v>
      </c>
      <c r="E43" s="22">
        <f t="shared" si="40"/>
        <v>3.9668180450884289</v>
      </c>
      <c r="F43" s="22">
        <f t="shared" si="41"/>
        <v>5.0086086427884204</v>
      </c>
      <c r="G43" s="23" t="s">
        <v>66</v>
      </c>
      <c r="H43" s="19">
        <v>40.080733944954126</v>
      </c>
      <c r="I43" s="19">
        <v>9.9960000000000004</v>
      </c>
      <c r="J43" s="22">
        <f t="shared" si="42"/>
        <v>3.474636158487364</v>
      </c>
      <c r="K43" s="22">
        <f t="shared" si="43"/>
        <v>0.26761227630682316</v>
      </c>
      <c r="L43" s="22">
        <f t="shared" si="44"/>
        <v>0.26742883060738548</v>
      </c>
      <c r="M43" s="22"/>
      <c r="N43" s="22">
        <f t="shared" si="45"/>
        <v>86.656255067435623</v>
      </c>
      <c r="O43" s="22">
        <f t="shared" si="46"/>
        <v>6.6741600032495771</v>
      </c>
      <c r="P43" s="22">
        <f t="shared" si="47"/>
        <v>6.6695849293148104</v>
      </c>
      <c r="R43" s="8" t="s">
        <v>112</v>
      </c>
      <c r="S43" s="24">
        <f t="shared" si="39"/>
        <v>1.108954774873113</v>
      </c>
      <c r="T43" s="24"/>
      <c r="U43" s="24">
        <f t="shared" si="48"/>
        <v>320.79611070031206</v>
      </c>
      <c r="V43" s="25"/>
      <c r="W43" s="26" t="s">
        <v>65</v>
      </c>
      <c r="X43" s="26">
        <f t="shared" si="49"/>
        <v>10.311890804137963</v>
      </c>
      <c r="Y43" s="27">
        <f t="shared" si="50"/>
        <v>10.2056</v>
      </c>
      <c r="Z43" s="26">
        <f t="shared" si="51"/>
        <v>98.96924040259124</v>
      </c>
      <c r="AI43" t="s">
        <v>78</v>
      </c>
      <c r="AJ43">
        <f t="shared" si="31"/>
        <v>21.895176880217392</v>
      </c>
      <c r="AK43">
        <f t="shared" si="32"/>
        <v>17.991310765050923</v>
      </c>
      <c r="AL43">
        <f t="shared" si="33"/>
        <v>1.9703467541595008</v>
      </c>
      <c r="AM43">
        <f t="shared" si="34"/>
        <v>1.9335193610069696</v>
      </c>
      <c r="AP43" t="s">
        <v>78</v>
      </c>
      <c r="AQ43">
        <f t="shared" si="35"/>
        <v>21.895176880217392</v>
      </c>
      <c r="AR43">
        <f t="shared" si="36"/>
        <v>18.948754765078039</v>
      </c>
      <c r="AS43">
        <f t="shared" si="37"/>
        <v>1.4737110575696759</v>
      </c>
      <c r="AT43">
        <f t="shared" si="38"/>
        <v>1.4727110575696758</v>
      </c>
    </row>
    <row r="44" spans="2:46" x14ac:dyDescent="0.25">
      <c r="B44" s="2" t="s">
        <v>69</v>
      </c>
      <c r="C44" s="19">
        <v>40.106680908914356</v>
      </c>
      <c r="D44" s="19">
        <v>10.081</v>
      </c>
      <c r="E44" s="22">
        <f t="shared" si="40"/>
        <v>3.9784427049810889</v>
      </c>
      <c r="F44" s="22">
        <f t="shared" si="41"/>
        <v>5.0232862436629908</v>
      </c>
      <c r="G44" s="23" t="s">
        <v>70</v>
      </c>
      <c r="H44" s="19">
        <v>40.482331730769232</v>
      </c>
      <c r="I44" s="19">
        <v>10.119999999999999</v>
      </c>
      <c r="J44" s="22">
        <f t="shared" si="42"/>
        <v>3.4625637830459777</v>
      </c>
      <c r="K44" s="22">
        <f t="shared" si="43"/>
        <v>0.26956464108214628</v>
      </c>
      <c r="L44" s="22">
        <f t="shared" si="44"/>
        <v>0.26810198405065416</v>
      </c>
      <c r="M44" s="22"/>
      <c r="N44" s="22">
        <f t="shared" si="45"/>
        <v>86.559108594507464</v>
      </c>
      <c r="O44" s="22">
        <f t="shared" si="46"/>
        <v>6.7387278625501343</v>
      </c>
      <c r="P44" s="22">
        <f t="shared" si="47"/>
        <v>6.7021635429424036</v>
      </c>
      <c r="R44" s="8" t="s">
        <v>114</v>
      </c>
      <c r="S44" s="24">
        <f t="shared" si="39"/>
        <v>1.1181050451878618</v>
      </c>
      <c r="T44" s="24"/>
      <c r="U44" s="24">
        <f t="shared" si="48"/>
        <v>320.7027568974799</v>
      </c>
      <c r="V44" s="25"/>
      <c r="W44" s="26" t="s">
        <v>69</v>
      </c>
      <c r="X44" s="26">
        <f t="shared" si="49"/>
        <v>10.321081690707974</v>
      </c>
      <c r="Y44" s="27">
        <f t="shared" si="50"/>
        <v>11.405000000000001</v>
      </c>
      <c r="Z44" s="26">
        <f t="shared" si="51"/>
        <v>110.50198362704438</v>
      </c>
    </row>
    <row r="45" spans="2:46" x14ac:dyDescent="0.25">
      <c r="B45" s="2" t="s">
        <v>73</v>
      </c>
      <c r="C45" s="19">
        <v>40.35941209723007</v>
      </c>
      <c r="D45" s="19">
        <v>10.127000000000001</v>
      </c>
      <c r="E45" s="22">
        <f t="shared" si="40"/>
        <v>3.9853275498400382</v>
      </c>
      <c r="F45" s="22">
        <f t="shared" si="41"/>
        <v>5.0319792295960077</v>
      </c>
      <c r="G45" s="23" t="s">
        <v>74</v>
      </c>
      <c r="H45" s="19">
        <v>40.359415804236377</v>
      </c>
      <c r="I45" s="19">
        <v>10.064</v>
      </c>
      <c r="J45" s="22">
        <f t="shared" si="42"/>
        <v>3.4709560593303204</v>
      </c>
      <c r="K45" s="22">
        <f t="shared" si="43"/>
        <v>0.2695681899748219</v>
      </c>
      <c r="L45" s="22">
        <f t="shared" si="44"/>
        <v>0.26975156590117538</v>
      </c>
      <c r="M45" s="22"/>
      <c r="N45" s="22">
        <f t="shared" si="45"/>
        <v>86.551554538194509</v>
      </c>
      <c r="O45" s="22">
        <f t="shared" si="46"/>
        <v>6.7219364052882078</v>
      </c>
      <c r="P45" s="22">
        <f t="shared" si="47"/>
        <v>6.7265090565172869</v>
      </c>
      <c r="R45" s="8" t="s">
        <v>116</v>
      </c>
      <c r="S45" s="24">
        <f t="shared" si="39"/>
        <v>1.1186214090779143</v>
      </c>
      <c r="T45" s="24"/>
      <c r="U45" s="24">
        <f t="shared" si="48"/>
        <v>320.69748879816439</v>
      </c>
      <c r="V45" s="25"/>
      <c r="W45" s="26" t="s">
        <v>73</v>
      </c>
      <c r="X45" s="26">
        <f t="shared" si="49"/>
        <v>10.308159015469371</v>
      </c>
      <c r="Y45" s="27">
        <f t="shared" si="50"/>
        <v>11.580300000000001</v>
      </c>
      <c r="Z45" s="26">
        <f t="shared" si="51"/>
        <v>112.34110749185706</v>
      </c>
    </row>
    <row r="46" spans="2:46" x14ac:dyDescent="0.25">
      <c r="B46" s="2" t="s">
        <v>77</v>
      </c>
      <c r="C46" s="19">
        <v>40.775016611295683</v>
      </c>
      <c r="D46" s="19">
        <v>10.095000000000001</v>
      </c>
      <c r="E46" s="22">
        <f t="shared" si="40"/>
        <v>4.0391299268247334</v>
      </c>
      <c r="F46" s="22">
        <f t="shared" si="41"/>
        <v>5.0999115237686024</v>
      </c>
      <c r="G46" s="23" t="s">
        <v>78</v>
      </c>
      <c r="H46" s="19">
        <v>40.203183570829843</v>
      </c>
      <c r="I46" s="19">
        <v>10.035</v>
      </c>
      <c r="J46" s="22">
        <f t="shared" si="42"/>
        <v>3.4671711901905371</v>
      </c>
      <c r="K46" s="22">
        <f t="shared" si="43"/>
        <v>0.26965405298756923</v>
      </c>
      <c r="L46" s="22">
        <f t="shared" si="44"/>
        <v>0.26947107678500731</v>
      </c>
      <c r="M46" s="22"/>
      <c r="N46" s="22">
        <f t="shared" si="45"/>
        <v>86.543054065018836</v>
      </c>
      <c r="O46" s="22">
        <f t="shared" si="46"/>
        <v>6.7307565754410286</v>
      </c>
      <c r="P46" s="22">
        <f t="shared" si="47"/>
        <v>6.7261893595401441</v>
      </c>
      <c r="R46" s="8" t="s">
        <v>118</v>
      </c>
      <c r="S46" s="24">
        <f t="shared" si="39"/>
        <v>1.1194513502524837</v>
      </c>
      <c r="T46" s="24"/>
      <c r="U46" s="24">
        <f t="shared" si="48"/>
        <v>320.68902148931909</v>
      </c>
      <c r="V46" s="25"/>
      <c r="W46" s="26" t="s">
        <v>77</v>
      </c>
      <c r="X46" s="26">
        <f t="shared" si="49"/>
        <v>10.2894844468325</v>
      </c>
      <c r="Y46" s="27">
        <f t="shared" si="50"/>
        <v>12.8475</v>
      </c>
      <c r="Z46" s="26">
        <f t="shared" si="51"/>
        <v>124.86048320870884</v>
      </c>
      <c r="AI46" t="s">
        <v>33</v>
      </c>
      <c r="AJ46">
        <f t="shared" ref="AJ46:AJ56" si="52">T19</f>
        <v>10.503699999999998</v>
      </c>
      <c r="AK46">
        <f t="shared" ref="AK46:AK56" si="53">(AS18/100)*AJ46</f>
        <v>10.408820067460731</v>
      </c>
      <c r="AL46">
        <f t="shared" ref="AL46:AL56" si="54">(AT18/100)*AJ46</f>
        <v>4.9140807981553708E-2</v>
      </c>
      <c r="AM46">
        <f t="shared" ref="AM46:AM56" si="55">(AU18/100)*AJ46</f>
        <v>4.5739124557713312E-2</v>
      </c>
    </row>
    <row r="47" spans="2:46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R47" s="4"/>
      <c r="S47" s="4"/>
      <c r="T47" s="4"/>
      <c r="U47" s="4"/>
      <c r="W47" s="9"/>
      <c r="X47" s="9"/>
      <c r="Y47" s="9"/>
      <c r="Z47" s="9"/>
      <c r="AI47" t="s">
        <v>41</v>
      </c>
      <c r="AJ47">
        <f t="shared" si="52"/>
        <v>11.671899999999997</v>
      </c>
      <c r="AK47">
        <f t="shared" si="53"/>
        <v>11.534512320479847</v>
      </c>
      <c r="AL47">
        <f t="shared" si="54"/>
        <v>7.6088269989088061E-2</v>
      </c>
      <c r="AM47">
        <f t="shared" si="55"/>
        <v>6.1299409531062658E-2</v>
      </c>
    </row>
    <row r="48" spans="2:46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R48" s="4"/>
      <c r="S48" s="4"/>
      <c r="T48" s="4"/>
      <c r="U48" s="4"/>
      <c r="W48" s="9"/>
      <c r="X48" s="9"/>
      <c r="Y48" s="9"/>
      <c r="Z48" s="9"/>
      <c r="AI48" t="s">
        <v>45</v>
      </c>
      <c r="AJ48">
        <f t="shared" si="52"/>
        <v>9.6549999999999976</v>
      </c>
      <c r="AK48">
        <f t="shared" si="53"/>
        <v>9.4837537222329331</v>
      </c>
      <c r="AL48">
        <f t="shared" si="54"/>
        <v>9.1167298246075376E-2</v>
      </c>
      <c r="AM48">
        <f t="shared" si="55"/>
        <v>8.0078979520988844E-2</v>
      </c>
    </row>
    <row r="49" spans="2:39" x14ac:dyDescent="0.25">
      <c r="AI49" t="s">
        <v>49</v>
      </c>
      <c r="AJ49">
        <f t="shared" si="52"/>
        <v>11.296800000000001</v>
      </c>
      <c r="AK49">
        <f t="shared" si="53"/>
        <v>11.146582614434559</v>
      </c>
      <c r="AL49">
        <f t="shared" si="54"/>
        <v>7.0547014884873027E-2</v>
      </c>
      <c r="AM49">
        <f t="shared" si="55"/>
        <v>7.9670370680569966E-2</v>
      </c>
    </row>
    <row r="50" spans="2:39" x14ac:dyDescent="0.25">
      <c r="B50" s="12"/>
      <c r="C50" s="12"/>
      <c r="D50" s="12"/>
      <c r="E50" s="12"/>
      <c r="F50" s="12"/>
      <c r="G50" s="12"/>
      <c r="H50" s="12"/>
      <c r="I50" s="12"/>
      <c r="J50" s="12"/>
      <c r="K50" s="17"/>
      <c r="L50" s="16"/>
      <c r="M50" s="16"/>
      <c r="N50" s="16"/>
      <c r="O50" s="16"/>
      <c r="P50" s="16"/>
      <c r="AI50" t="s">
        <v>53</v>
      </c>
      <c r="AJ50">
        <f t="shared" si="52"/>
        <v>10.048100000000002</v>
      </c>
      <c r="AK50">
        <f t="shared" si="53"/>
        <v>9.8165315620775004</v>
      </c>
      <c r="AL50">
        <f t="shared" si="54"/>
        <v>0.11589741747991759</v>
      </c>
      <c r="AM50">
        <f t="shared" si="55"/>
        <v>0.11567102044258476</v>
      </c>
    </row>
    <row r="51" spans="2:39" x14ac:dyDescent="0.25">
      <c r="B51" s="12"/>
      <c r="C51" s="12"/>
      <c r="D51" s="12"/>
      <c r="E51" s="12"/>
      <c r="F51" s="12"/>
      <c r="G51" s="12"/>
      <c r="H51" s="12"/>
      <c r="I51" s="12"/>
      <c r="J51" s="12"/>
      <c r="K51" s="17"/>
      <c r="L51" s="16"/>
      <c r="M51" s="16"/>
      <c r="N51" s="16"/>
      <c r="O51" s="16"/>
      <c r="P51" s="16"/>
      <c r="R51" t="s">
        <v>142</v>
      </c>
      <c r="AI51" t="s">
        <v>57</v>
      </c>
      <c r="AJ51">
        <f t="shared" si="52"/>
        <v>10.390799999999999</v>
      </c>
      <c r="AK51">
        <f t="shared" si="53"/>
        <v>10.206329210831257</v>
      </c>
      <c r="AL51">
        <f t="shared" si="54"/>
        <v>8.9662279959962926E-2</v>
      </c>
      <c r="AM51">
        <f t="shared" si="55"/>
        <v>9.4808509208778938E-2</v>
      </c>
    </row>
    <row r="52" spans="2:39" x14ac:dyDescent="0.25">
      <c r="B52" s="12"/>
      <c r="C52" s="12"/>
      <c r="D52" s="12"/>
      <c r="E52" s="12"/>
      <c r="F52" s="12"/>
      <c r="G52" s="12"/>
      <c r="H52" s="12"/>
      <c r="I52" s="12"/>
      <c r="J52" s="12"/>
      <c r="K52" s="17"/>
      <c r="L52" s="16"/>
      <c r="M52" s="16"/>
      <c r="N52" s="16"/>
      <c r="O52" s="16"/>
      <c r="P52" s="16"/>
      <c r="R52" s="11"/>
      <c r="S52" s="11"/>
      <c r="T52" s="11" t="s">
        <v>143</v>
      </c>
      <c r="U52" s="11"/>
      <c r="V52" s="11"/>
      <c r="W52" s="11"/>
      <c r="X52" s="11"/>
      <c r="Y52" s="11"/>
      <c r="Z52" s="11"/>
      <c r="AI52" t="s">
        <v>61</v>
      </c>
      <c r="AJ52">
        <f t="shared" si="52"/>
        <v>10.603400000000001</v>
      </c>
      <c r="AK52">
        <f t="shared" si="53"/>
        <v>10.392438513332158</v>
      </c>
      <c r="AL52">
        <f t="shared" si="54"/>
        <v>0.10532592153728143</v>
      </c>
      <c r="AM52">
        <f t="shared" si="55"/>
        <v>0.10563556513056242</v>
      </c>
    </row>
    <row r="53" spans="2:39" x14ac:dyDescent="0.25">
      <c r="B53" s="12"/>
      <c r="C53" s="12"/>
      <c r="D53" s="12"/>
      <c r="E53" s="12"/>
      <c r="F53" s="12"/>
      <c r="G53" s="12"/>
      <c r="H53" s="12"/>
      <c r="I53" s="12"/>
      <c r="J53" s="12"/>
      <c r="K53" s="17"/>
      <c r="L53" s="16"/>
      <c r="M53" s="16"/>
      <c r="N53" s="16"/>
      <c r="O53" s="16"/>
      <c r="P53" s="16"/>
      <c r="R53" s="11" t="s">
        <v>144</v>
      </c>
      <c r="S53" s="11"/>
      <c r="T53" s="11" t="s">
        <v>145</v>
      </c>
      <c r="U53" s="11" t="s">
        <v>87</v>
      </c>
      <c r="V53" s="11" t="s">
        <v>146</v>
      </c>
      <c r="W53" s="11"/>
      <c r="X53" s="11"/>
      <c r="Y53" s="11" t="s">
        <v>147</v>
      </c>
      <c r="Z53" s="11" t="s">
        <v>141</v>
      </c>
      <c r="AI53" t="s">
        <v>65</v>
      </c>
      <c r="AJ53">
        <f t="shared" si="52"/>
        <v>10.2056</v>
      </c>
      <c r="AK53">
        <f t="shared" si="53"/>
        <v>9.9853215012828702</v>
      </c>
      <c r="AL53">
        <f t="shared" si="54"/>
        <v>0.10876290433425664</v>
      </c>
      <c r="AM53">
        <f t="shared" si="55"/>
        <v>0.11151559438287224</v>
      </c>
    </row>
    <row r="54" spans="2:39" x14ac:dyDescent="0.25">
      <c r="B54" s="12"/>
      <c r="C54" s="12"/>
      <c r="D54" s="12"/>
      <c r="E54" s="12"/>
      <c r="F54" s="12"/>
      <c r="G54" s="12"/>
      <c r="H54" s="12"/>
      <c r="I54" s="12"/>
      <c r="J54" s="12"/>
      <c r="K54" s="17"/>
      <c r="L54" s="16"/>
      <c r="M54" s="16"/>
      <c r="N54" s="16"/>
      <c r="O54" s="16"/>
      <c r="P54" s="16"/>
      <c r="R54" s="11" t="s">
        <v>33</v>
      </c>
      <c r="S54" s="28">
        <f>V19</f>
        <v>0.46640000000000015</v>
      </c>
      <c r="T54" s="29">
        <f t="shared" ref="T54:T64" si="56">I19</f>
        <v>10.049162569785851</v>
      </c>
      <c r="U54" s="29">
        <f t="shared" ref="U54:U64" si="57">J19</f>
        <v>10.032497291892341</v>
      </c>
      <c r="V54" s="29"/>
      <c r="W54" s="29">
        <f>(T54*S54)+(U54*S54)</f>
        <v>9.3660861594867129</v>
      </c>
      <c r="X54" s="29"/>
      <c r="Y54" s="29">
        <f>(Y36-(W54/1000))</f>
        <v>10.494333913840512</v>
      </c>
      <c r="Z54" s="29">
        <f>(Y54/X36)*100</f>
        <v>101.35794236400437</v>
      </c>
      <c r="AI54" t="s">
        <v>69</v>
      </c>
      <c r="AJ54">
        <f t="shared" si="52"/>
        <v>11.405000000000001</v>
      </c>
      <c r="AK54">
        <f t="shared" si="53"/>
        <v>11.221997710823834</v>
      </c>
      <c r="AL54">
        <f t="shared" si="54"/>
        <v>9.1686560309775747E-2</v>
      </c>
      <c r="AM54">
        <f t="shared" si="55"/>
        <v>9.1315728866390042E-2</v>
      </c>
    </row>
    <row r="55" spans="2:39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7"/>
      <c r="L55" s="16"/>
      <c r="M55" s="16"/>
      <c r="N55" s="16"/>
      <c r="O55" s="16"/>
      <c r="P55" s="16"/>
      <c r="R55" s="11" t="s">
        <v>41</v>
      </c>
      <c r="S55" s="28">
        <f t="shared" ref="S55:S64" si="58">V20</f>
        <v>0.81590000000000273</v>
      </c>
      <c r="T55" s="29">
        <f t="shared" si="56"/>
        <v>16.076715688669967</v>
      </c>
      <c r="U55" s="29">
        <f t="shared" si="57"/>
        <v>16.093482025213003</v>
      </c>
      <c r="V55" s="29"/>
      <c r="W55" s="29">
        <f t="shared" ref="W55:W64" si="59">(T55*S55)+(U55*S55)</f>
        <v>26.247664314757202</v>
      </c>
      <c r="X55" s="29"/>
      <c r="Y55" s="29">
        <f t="shared" ref="Y55:Y64" si="60">(Y37-(W55/1000))</f>
        <v>11.64565233568524</v>
      </c>
      <c r="Z55" s="29">
        <f t="shared" ref="Z55:Z64" si="61">(Y55/X37)*100</f>
        <v>113.06197734072224</v>
      </c>
      <c r="AI55" t="s">
        <v>73</v>
      </c>
      <c r="AJ55">
        <f t="shared" si="52"/>
        <v>11.580300000000001</v>
      </c>
      <c r="AK55">
        <f t="shared" si="53"/>
        <v>11.404946281558075</v>
      </c>
      <c r="AL55">
        <f t="shared" si="54"/>
        <v>8.9723710392684355E-2</v>
      </c>
      <c r="AM55">
        <f t="shared" si="55"/>
        <v>8.5630008049241368E-2</v>
      </c>
    </row>
    <row r="56" spans="2:39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7"/>
      <c r="L56" s="16"/>
      <c r="M56" s="16"/>
      <c r="N56" s="16"/>
      <c r="O56" s="16"/>
      <c r="P56" s="16"/>
      <c r="R56" s="11" t="s">
        <v>45</v>
      </c>
      <c r="S56" s="28">
        <f t="shared" si="58"/>
        <v>0.64150000000000063</v>
      </c>
      <c r="T56" s="29">
        <f t="shared" si="56"/>
        <v>19.705472720390528</v>
      </c>
      <c r="U56" s="29">
        <f t="shared" si="57"/>
        <v>19.722314987895409</v>
      </c>
      <c r="V56" s="29"/>
      <c r="W56" s="29">
        <f t="shared" si="59"/>
        <v>25.292925814865455</v>
      </c>
      <c r="X56" s="29"/>
      <c r="Y56" s="29">
        <f t="shared" si="60"/>
        <v>9.6297070741851325</v>
      </c>
      <c r="Z56" s="29">
        <f t="shared" si="61"/>
        <v>93.014760077460451</v>
      </c>
      <c r="AI56" t="s">
        <v>77</v>
      </c>
      <c r="AJ56">
        <f t="shared" si="52"/>
        <v>12.8475</v>
      </c>
      <c r="AK56">
        <f t="shared" si="53"/>
        <v>12.688681480359662</v>
      </c>
      <c r="AL56">
        <f t="shared" si="54"/>
        <v>7.9258707883254356E-2</v>
      </c>
      <c r="AM56">
        <f t="shared" si="55"/>
        <v>7.9559811757082627E-2</v>
      </c>
    </row>
    <row r="57" spans="2:39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7"/>
      <c r="L57" s="16"/>
      <c r="M57" s="16"/>
      <c r="N57" s="16"/>
      <c r="O57" s="16"/>
      <c r="P57" s="16"/>
      <c r="R57" s="11" t="s">
        <v>49</v>
      </c>
      <c r="S57" s="28">
        <f t="shared" si="58"/>
        <v>0.69209999999999994</v>
      </c>
      <c r="T57" s="29">
        <f t="shared" si="56"/>
        <v>21.88962206127032</v>
      </c>
      <c r="U57" s="29">
        <f t="shared" si="57"/>
        <v>21.923389214178915</v>
      </c>
      <c r="V57" s="29"/>
      <c r="W57" s="29">
        <f t="shared" si="59"/>
        <v>30.322985103738411</v>
      </c>
      <c r="X57" s="29"/>
      <c r="Y57" s="29">
        <f t="shared" si="60"/>
        <v>11.266477014896262</v>
      </c>
      <c r="Z57" s="29">
        <f t="shared" si="61"/>
        <v>109.26926465282622</v>
      </c>
    </row>
    <row r="58" spans="2:39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7"/>
      <c r="L58" s="16"/>
      <c r="M58" s="16"/>
      <c r="N58" s="16"/>
      <c r="O58" s="16"/>
      <c r="P58" s="16"/>
      <c r="R58" s="11" t="s">
        <v>53</v>
      </c>
      <c r="S58" s="28">
        <f t="shared" si="58"/>
        <v>0.46369999999999933</v>
      </c>
      <c r="T58" s="29">
        <f t="shared" si="56"/>
        <v>23.27973657999669</v>
      </c>
      <c r="U58" s="29">
        <f t="shared" si="57"/>
        <v>23.161386606538287</v>
      </c>
      <c r="V58" s="29"/>
      <c r="W58" s="29">
        <f t="shared" si="59"/>
        <v>21.534748821596239</v>
      </c>
      <c r="X58" s="29"/>
      <c r="Y58" s="29">
        <f t="shared" si="60"/>
        <v>10.026565251178406</v>
      </c>
      <c r="Z58" s="29">
        <f t="shared" si="61"/>
        <v>97.32096701447054</v>
      </c>
    </row>
    <row r="59" spans="2:39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7"/>
      <c r="L59" s="16"/>
      <c r="M59" s="16"/>
      <c r="N59" s="16"/>
      <c r="O59" s="16"/>
      <c r="P59" s="16"/>
      <c r="R59" s="11" t="s">
        <v>57</v>
      </c>
      <c r="S59" s="28">
        <f t="shared" si="58"/>
        <v>0.49089999999999989</v>
      </c>
      <c r="T59" s="29">
        <f t="shared" si="56"/>
        <v>23.991914974731056</v>
      </c>
      <c r="U59" s="29">
        <f t="shared" si="57"/>
        <v>24.042672572434757</v>
      </c>
      <c r="V59" s="29"/>
      <c r="W59" s="29">
        <f t="shared" si="59"/>
        <v>23.580179026903693</v>
      </c>
      <c r="X59" s="29"/>
      <c r="Y59" s="29">
        <f t="shared" si="60"/>
        <v>10.367219820973094</v>
      </c>
      <c r="Z59" s="29">
        <f t="shared" si="61"/>
        <v>100.58116648004487</v>
      </c>
    </row>
    <row r="60" spans="2:39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7"/>
      <c r="L60" s="16"/>
      <c r="M60" s="16"/>
      <c r="N60" s="16"/>
      <c r="O60" s="16"/>
      <c r="P60" s="16"/>
      <c r="R60" s="11" t="s">
        <v>61</v>
      </c>
      <c r="S60" s="28">
        <f t="shared" si="58"/>
        <v>0.83739999999999881</v>
      </c>
      <c r="T60" s="29">
        <f t="shared" si="56"/>
        <v>24.479750481822926</v>
      </c>
      <c r="U60" s="29">
        <f t="shared" si="57"/>
        <v>24.445896612330333</v>
      </c>
      <c r="V60" s="29"/>
      <c r="W60" s="29">
        <f t="shared" si="59"/>
        <v>40.970336876643884</v>
      </c>
      <c r="X60" s="29"/>
      <c r="Y60" s="29">
        <f t="shared" si="60"/>
        <v>10.562429663123357</v>
      </c>
      <c r="Z60" s="29">
        <f t="shared" si="61"/>
        <v>102.45628635461898</v>
      </c>
    </row>
    <row r="61" spans="2:39" x14ac:dyDescent="0.25">
      <c r="B61" s="12"/>
      <c r="C61" s="12"/>
      <c r="D61" s="12"/>
      <c r="E61" s="12"/>
      <c r="F61" s="12"/>
      <c r="G61" s="12"/>
      <c r="H61" s="12"/>
      <c r="I61" s="12"/>
      <c r="J61" s="12"/>
      <c r="K61" s="17"/>
      <c r="L61" s="16"/>
      <c r="M61" s="16"/>
      <c r="N61" s="16"/>
      <c r="O61" s="16"/>
      <c r="P61" s="16"/>
      <c r="R61" s="11" t="s">
        <v>65</v>
      </c>
      <c r="S61" s="28">
        <f t="shared" si="58"/>
        <v>0.35210000000000008</v>
      </c>
      <c r="T61" s="29">
        <f t="shared" si="56"/>
        <v>24.707328623512431</v>
      </c>
      <c r="U61" s="29">
        <f t="shared" si="57"/>
        <v>24.690391982028245</v>
      </c>
      <c r="V61" s="29"/>
      <c r="W61" s="29">
        <f t="shared" si="59"/>
        <v>17.392937425210874</v>
      </c>
      <c r="X61" s="29"/>
      <c r="Y61" s="29">
        <f t="shared" si="60"/>
        <v>10.18820706257479</v>
      </c>
      <c r="Z61" s="29">
        <f t="shared" si="61"/>
        <v>98.800571651577798</v>
      </c>
    </row>
    <row r="62" spans="2:39" x14ac:dyDescent="0.25">
      <c r="B62" s="12"/>
      <c r="C62" s="12"/>
      <c r="D62" s="12"/>
      <c r="E62" s="12"/>
      <c r="F62" s="12"/>
      <c r="G62" s="12"/>
      <c r="H62" s="12"/>
      <c r="I62" s="12"/>
      <c r="J62" s="12"/>
      <c r="K62" s="17"/>
      <c r="L62" s="16"/>
      <c r="M62" s="16"/>
      <c r="N62" s="16"/>
      <c r="O62" s="16"/>
      <c r="P62" s="16"/>
      <c r="R62" s="11" t="s">
        <v>69</v>
      </c>
      <c r="S62" s="28">
        <f t="shared" si="58"/>
        <v>0.22579999999999956</v>
      </c>
      <c r="T62" s="29">
        <f t="shared" si="56"/>
        <v>24.967084788565195</v>
      </c>
      <c r="U62" s="29">
        <f t="shared" si="57"/>
        <v>24.831613452357097</v>
      </c>
      <c r="V62" s="29"/>
      <c r="W62" s="29">
        <f t="shared" si="59"/>
        <v>11.244546062800232</v>
      </c>
      <c r="X62" s="29"/>
      <c r="Y62" s="29">
        <f t="shared" si="60"/>
        <v>11.393755453937201</v>
      </c>
      <c r="Z62" s="29">
        <f t="shared" si="61"/>
        <v>110.39303626668269</v>
      </c>
    </row>
    <row r="63" spans="2:39" x14ac:dyDescent="0.25">
      <c r="B63" s="12"/>
      <c r="C63" s="12"/>
      <c r="D63" s="12"/>
      <c r="E63" s="12"/>
      <c r="F63" s="12"/>
      <c r="G63" s="12"/>
      <c r="H63" s="12"/>
      <c r="I63" s="12"/>
      <c r="J63" s="12"/>
      <c r="K63" s="17"/>
      <c r="L63" s="16"/>
      <c r="M63" s="16"/>
      <c r="N63" s="16"/>
      <c r="O63" s="16"/>
      <c r="P63" s="16"/>
      <c r="R63" s="11" t="s">
        <v>73</v>
      </c>
      <c r="S63" s="28">
        <f t="shared" si="58"/>
        <v>1.3018000000000001</v>
      </c>
      <c r="T63" s="29">
        <f t="shared" si="56"/>
        <v>24.906636703857142</v>
      </c>
      <c r="U63" s="29">
        <f t="shared" si="57"/>
        <v>24.923579643520554</v>
      </c>
      <c r="V63" s="29"/>
      <c r="W63" s="29">
        <f t="shared" si="59"/>
        <v>64.868975641016291</v>
      </c>
      <c r="X63" s="29"/>
      <c r="Y63" s="29">
        <f t="shared" si="60"/>
        <v>11.515431024358985</v>
      </c>
      <c r="Z63" s="29">
        <f t="shared" si="61"/>
        <v>111.71181010186078</v>
      </c>
    </row>
    <row r="64" spans="2:39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7"/>
      <c r="L64" s="16"/>
      <c r="M64" s="16"/>
      <c r="N64" s="16"/>
      <c r="O64" s="16"/>
      <c r="P64" s="16"/>
      <c r="R64" s="11" t="s">
        <v>77</v>
      </c>
      <c r="S64" s="28">
        <f t="shared" si="58"/>
        <v>1.5167000000000037</v>
      </c>
      <c r="T64" s="29">
        <f t="shared" si="56"/>
        <v>24.94110894722229</v>
      </c>
      <c r="U64" s="29">
        <f t="shared" si="57"/>
        <v>24.924184931609382</v>
      </c>
      <c r="V64" s="29"/>
      <c r="W64" s="29">
        <f t="shared" si="59"/>
        <v>75.630691226024183</v>
      </c>
      <c r="X64" s="29"/>
      <c r="Y64" s="29">
        <f t="shared" si="60"/>
        <v>12.771869308773976</v>
      </c>
      <c r="Z64" s="29">
        <f t="shared" si="61"/>
        <v>124.12545424183668</v>
      </c>
    </row>
    <row r="65" spans="2:26" x14ac:dyDescent="0.25">
      <c r="B65" s="12"/>
      <c r="C65" s="12"/>
      <c r="D65" s="12"/>
      <c r="E65" s="12"/>
      <c r="F65" s="12"/>
      <c r="G65" s="12"/>
      <c r="H65" s="12"/>
      <c r="I65" s="12"/>
      <c r="J65" s="12"/>
      <c r="K65" s="17"/>
      <c r="L65" s="16"/>
      <c r="M65" s="16"/>
      <c r="N65" s="16"/>
      <c r="O65" s="16"/>
      <c r="P65" s="16"/>
      <c r="R65" s="11"/>
      <c r="S65" s="11"/>
      <c r="T65" s="11"/>
      <c r="U65" s="11"/>
      <c r="V65" s="11"/>
      <c r="W65" s="11"/>
      <c r="X65" s="11"/>
      <c r="Y65" s="11"/>
      <c r="Z65" s="11"/>
    </row>
    <row r="66" spans="2:26" x14ac:dyDescent="0.25">
      <c r="B66" s="12"/>
      <c r="C66" s="12"/>
      <c r="D66" s="12"/>
      <c r="E66" s="12"/>
      <c r="F66" s="12"/>
      <c r="G66" s="12"/>
      <c r="H66" s="12"/>
      <c r="I66" s="12"/>
      <c r="J66" s="12"/>
      <c r="K66" s="17"/>
      <c r="L66" s="16"/>
      <c r="M66" s="16"/>
      <c r="N66" s="16"/>
      <c r="O66" s="16"/>
      <c r="P66" s="16"/>
      <c r="R66" s="11"/>
      <c r="S66" s="11"/>
      <c r="T66" s="11"/>
      <c r="U66" s="11"/>
      <c r="V66" s="11"/>
      <c r="W66" s="11"/>
      <c r="X66" s="11"/>
      <c r="Y66" s="11"/>
      <c r="Z66" s="11"/>
    </row>
    <row r="67" spans="2:26" x14ac:dyDescent="0.25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R67" s="11"/>
      <c r="S67" s="11"/>
      <c r="T67" s="11"/>
      <c r="U67" s="11"/>
      <c r="V67" s="11"/>
      <c r="W67" s="11"/>
      <c r="X67" s="11"/>
      <c r="Y67" s="11"/>
      <c r="Z67" s="11"/>
    </row>
    <row r="68" spans="2:26" x14ac:dyDescent="0.25">
      <c r="B68" s="17"/>
      <c r="C68" s="17"/>
      <c r="D68" s="17">
        <v>1</v>
      </c>
      <c r="E68" s="17">
        <v>2</v>
      </c>
      <c r="F68" s="17">
        <v>3</v>
      </c>
      <c r="G68" s="17">
        <v>4</v>
      </c>
      <c r="H68" s="17">
        <v>5</v>
      </c>
      <c r="I68" s="17">
        <v>6</v>
      </c>
      <c r="J68" s="17">
        <v>7</v>
      </c>
      <c r="K68" s="17">
        <v>8</v>
      </c>
      <c r="L68" s="17">
        <v>9</v>
      </c>
      <c r="M68" s="17">
        <v>10</v>
      </c>
      <c r="N68" s="17">
        <v>11</v>
      </c>
      <c r="O68" s="17"/>
      <c r="P68" s="17"/>
    </row>
    <row r="69" spans="2:26" x14ac:dyDescent="0.25">
      <c r="B69" s="17" t="s">
        <v>148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2:26" x14ac:dyDescent="0.25">
      <c r="B70" s="12" t="s">
        <v>131</v>
      </c>
      <c r="C70" s="12"/>
      <c r="D70" s="31">
        <f>F5</f>
        <v>60.005000000000003</v>
      </c>
      <c r="E70" s="31">
        <v>0</v>
      </c>
      <c r="F70" s="31">
        <f>AC5</f>
        <v>60.006637552191954</v>
      </c>
      <c r="G70" s="31">
        <f>F70-X5</f>
        <v>24.364316100726164</v>
      </c>
      <c r="H70" s="31">
        <f>X5</f>
        <v>35.64232145146579</v>
      </c>
      <c r="I70" s="31">
        <f>F6</f>
        <v>24.001000000000001</v>
      </c>
      <c r="J70" s="31">
        <f>H70+I70</f>
        <v>59.643321451465795</v>
      </c>
      <c r="K70" s="31">
        <v>0</v>
      </c>
      <c r="L70" s="31">
        <f>AC6</f>
        <v>59.643321451465795</v>
      </c>
      <c r="M70" s="31">
        <f>L70-N70</f>
        <v>24.268893411423669</v>
      </c>
      <c r="N70" s="31">
        <f>X6</f>
        <v>35.374428040042126</v>
      </c>
      <c r="O70" s="17"/>
      <c r="P70" s="17"/>
    </row>
    <row r="71" spans="2:26" x14ac:dyDescent="0.25">
      <c r="B71" s="12" t="s">
        <v>149</v>
      </c>
      <c r="C71" s="12"/>
      <c r="D71" s="31">
        <f>C5</f>
        <v>30.006</v>
      </c>
      <c r="E71" s="31">
        <f>D71-F71</f>
        <v>10.355373696669368</v>
      </c>
      <c r="F71" s="31">
        <f>AA5</f>
        <v>19.650626303330633</v>
      </c>
      <c r="G71" s="31">
        <f>F71-Z5</f>
        <v>7.978685198202756</v>
      </c>
      <c r="H71" s="31">
        <f>Z5</f>
        <v>11.671941105127877</v>
      </c>
      <c r="I71" s="31">
        <f>C6</f>
        <v>17.997</v>
      </c>
      <c r="J71" s="31">
        <f t="shared" ref="J71:J73" si="62">H71+I71</f>
        <v>29.668941105127878</v>
      </c>
      <c r="K71" s="31">
        <f>J71-L71</f>
        <v>10.300237630366254</v>
      </c>
      <c r="L71" s="31">
        <f>AA6</f>
        <v>19.368703474761624</v>
      </c>
      <c r="M71" s="31">
        <f t="shared" ref="M71:M73" si="63">L71-N71</f>
        <v>7.8811338588674289</v>
      </c>
      <c r="N71" s="31">
        <f>Z6</f>
        <v>11.487569615894195</v>
      </c>
      <c r="O71" s="17"/>
      <c r="P71" s="17"/>
      <c r="R71" s="18"/>
      <c r="S71" s="18" t="s">
        <v>146</v>
      </c>
      <c r="T71" s="18"/>
      <c r="U71" s="18"/>
      <c r="V71" s="18"/>
      <c r="W71" s="18"/>
      <c r="X71" s="18"/>
      <c r="Y71" s="18"/>
      <c r="Z71" s="18"/>
    </row>
    <row r="72" spans="2:26" x14ac:dyDescent="0.25">
      <c r="B72" s="12" t="s">
        <v>150</v>
      </c>
      <c r="C72" s="12"/>
      <c r="D72" s="31">
        <f>D5</f>
        <v>0.60299999999999998</v>
      </c>
      <c r="E72" s="31">
        <v>0</v>
      </c>
      <c r="F72" s="31">
        <f>AB5/2</f>
        <v>0.60250000000000004</v>
      </c>
      <c r="G72" s="31">
        <f>F72-(Y5/2)</f>
        <v>0.2446312782968339</v>
      </c>
      <c r="H72" s="31">
        <f>Y5/2</f>
        <v>0.35786872170316614</v>
      </c>
      <c r="I72" s="31">
        <f>D6</f>
        <v>0.60099999999999998</v>
      </c>
      <c r="J72" s="31">
        <f t="shared" si="62"/>
        <v>0.95886872170316617</v>
      </c>
      <c r="K72" s="31">
        <v>0</v>
      </c>
      <c r="L72" s="31">
        <f>AB6/2</f>
        <v>0.95936872170316601</v>
      </c>
      <c r="M72" s="31">
        <f t="shared" si="63"/>
        <v>0.39036754967132559</v>
      </c>
      <c r="N72" s="31">
        <f>Y6/2</f>
        <v>0.56900117203184042</v>
      </c>
      <c r="O72" s="17"/>
      <c r="P72" s="17"/>
      <c r="R72" s="18"/>
      <c r="S72" s="18"/>
      <c r="T72" s="18"/>
      <c r="U72" s="18"/>
      <c r="V72" s="18" t="s">
        <v>37</v>
      </c>
      <c r="W72" s="18" t="s">
        <v>38</v>
      </c>
      <c r="X72" s="18" t="s">
        <v>39</v>
      </c>
      <c r="Y72" s="18"/>
      <c r="Z72" s="18"/>
    </row>
    <row r="73" spans="2:26" x14ac:dyDescent="0.25">
      <c r="B73" s="12" t="s">
        <v>151</v>
      </c>
      <c r="C73" s="12"/>
      <c r="D73" s="31">
        <f>E5</f>
        <v>0.60199999999999998</v>
      </c>
      <c r="E73" s="31">
        <v>0</v>
      </c>
      <c r="F73" s="31">
        <f>AB5/2</f>
        <v>0.60250000000000004</v>
      </c>
      <c r="G73" s="31">
        <f>F73-(Y5/2)</f>
        <v>0.2446312782968339</v>
      </c>
      <c r="H73" s="31">
        <f>Y5/2</f>
        <v>0.35786872170316614</v>
      </c>
      <c r="I73" s="31">
        <f>E6</f>
        <v>0.60199999999999998</v>
      </c>
      <c r="J73" s="31">
        <f t="shared" si="62"/>
        <v>0.95986872170316606</v>
      </c>
      <c r="K73" s="31">
        <v>0</v>
      </c>
      <c r="L73" s="31">
        <f>AB6/2</f>
        <v>0.95936872170316601</v>
      </c>
      <c r="M73" s="31">
        <f t="shared" si="63"/>
        <v>0.39036754967132559</v>
      </c>
      <c r="N73" s="31">
        <f>Y6/2</f>
        <v>0.56900117203184042</v>
      </c>
      <c r="O73" s="17"/>
      <c r="P73" s="17"/>
      <c r="R73" s="18" t="s">
        <v>33</v>
      </c>
      <c r="S73" s="32">
        <f>W54</f>
        <v>9.3660861594867129</v>
      </c>
      <c r="T73" s="32">
        <f>Y54</f>
        <v>10.494333913840512</v>
      </c>
      <c r="U73" s="32"/>
      <c r="V73" s="32">
        <f>T73/(T73+(S73/1000))*100</f>
        <v>99.910830601031194</v>
      </c>
      <c r="W73" s="32">
        <f>((($S73/2)/1000)/($T73+($S73/1000)))*100</f>
        <v>4.4584699484404133E-2</v>
      </c>
      <c r="X73" s="32">
        <f>((($S73/2)/1000)/($T73+($S73/1000)))*100</f>
        <v>4.4584699484404133E-2</v>
      </c>
      <c r="Y73" s="18"/>
      <c r="Z73" s="18"/>
    </row>
    <row r="74" spans="2:26" x14ac:dyDescent="0.25">
      <c r="B74" s="12" t="s">
        <v>152</v>
      </c>
      <c r="C74" s="12"/>
      <c r="D74" s="31">
        <f>(D71/D70)*1000</f>
        <v>500.05832847262724</v>
      </c>
      <c r="E74" s="31"/>
      <c r="F74" s="31">
        <f t="shared" ref="F74:N74" si="64">(F71/F70)*1000</f>
        <v>327.47421126936354</v>
      </c>
      <c r="G74" s="31">
        <f t="shared" si="64"/>
        <v>327.47421126936354</v>
      </c>
      <c r="H74" s="31">
        <f t="shared" si="64"/>
        <v>327.47421126936354</v>
      </c>
      <c r="I74" s="31">
        <f t="shared" si="64"/>
        <v>749.84375651014534</v>
      </c>
      <c r="J74" s="31">
        <f t="shared" si="64"/>
        <v>497.43945144421087</v>
      </c>
      <c r="K74" s="31"/>
      <c r="L74" s="31">
        <f t="shared" si="64"/>
        <v>324.74220086020404</v>
      </c>
      <c r="M74" s="31">
        <f t="shared" si="64"/>
        <v>324.74220086020409</v>
      </c>
      <c r="N74" s="31">
        <f t="shared" si="64"/>
        <v>324.74220086020404</v>
      </c>
      <c r="O74" s="17"/>
      <c r="P74" s="17"/>
      <c r="R74" s="18" t="s">
        <v>41</v>
      </c>
      <c r="S74" s="32">
        <f t="shared" ref="S74:S83" si="65">W55</f>
        <v>26.247664314757202</v>
      </c>
      <c r="T74" s="32">
        <f t="shared" ref="T74:T83" si="66">Y55</f>
        <v>11.64565233568524</v>
      </c>
      <c r="U74" s="32"/>
      <c r="V74" s="32">
        <f t="shared" ref="V74:V83" si="67">T74/(T74+(S74/1000))*100</f>
        <v>99.77512089450083</v>
      </c>
      <c r="W74" s="32">
        <f t="shared" ref="W74:X83" si="68">((($S74/2)/1000)/($T74+($S74/1000)))*100</f>
        <v>0.11243955274958323</v>
      </c>
      <c r="X74" s="32">
        <f t="shared" si="68"/>
        <v>0.11243955274958323</v>
      </c>
      <c r="Y74" s="18"/>
      <c r="Z74" s="18"/>
    </row>
    <row r="75" spans="2:26" x14ac:dyDescent="0.25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R75" s="18" t="s">
        <v>45</v>
      </c>
      <c r="S75" s="32">
        <f t="shared" si="65"/>
        <v>25.292925814865455</v>
      </c>
      <c r="T75" s="32">
        <f t="shared" si="66"/>
        <v>9.6297070741851325</v>
      </c>
      <c r="U75" s="32"/>
      <c r="V75" s="32">
        <f t="shared" si="67"/>
        <v>99.738032876075962</v>
      </c>
      <c r="W75" s="32">
        <f t="shared" si="68"/>
        <v>0.13098356196201688</v>
      </c>
      <c r="X75" s="32">
        <f t="shared" si="68"/>
        <v>0.13098356196201688</v>
      </c>
      <c r="Y75" s="18"/>
      <c r="Z75" s="18"/>
    </row>
    <row r="76" spans="2:26" x14ac:dyDescent="0.25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R76" s="18" t="s">
        <v>49</v>
      </c>
      <c r="S76" s="32">
        <f t="shared" si="65"/>
        <v>30.322985103738411</v>
      </c>
      <c r="T76" s="32">
        <f t="shared" si="66"/>
        <v>11.266477014896262</v>
      </c>
      <c r="U76" s="32"/>
      <c r="V76" s="32">
        <f t="shared" si="67"/>
        <v>99.73157898605146</v>
      </c>
      <c r="W76" s="32">
        <f t="shared" si="68"/>
        <v>0.13421050697426884</v>
      </c>
      <c r="X76" s="32">
        <f t="shared" si="68"/>
        <v>0.13421050697426884</v>
      </c>
      <c r="Y76" s="18"/>
      <c r="Z76" s="18"/>
    </row>
    <row r="77" spans="2:26" x14ac:dyDescent="0.25">
      <c r="B77" s="17" t="s">
        <v>153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R77" s="18" t="s">
        <v>53</v>
      </c>
      <c r="S77" s="32">
        <f t="shared" si="65"/>
        <v>21.534748821596239</v>
      </c>
      <c r="T77" s="32">
        <f t="shared" si="66"/>
        <v>10.026565251178406</v>
      </c>
      <c r="U77" s="32"/>
      <c r="V77" s="32">
        <f t="shared" si="67"/>
        <v>99.785683374751486</v>
      </c>
      <c r="W77" s="32">
        <f t="shared" si="68"/>
        <v>0.10715831262425848</v>
      </c>
      <c r="X77" s="32">
        <f t="shared" si="68"/>
        <v>0.10715831262425848</v>
      </c>
      <c r="Y77" s="18"/>
      <c r="Z77" s="18"/>
    </row>
    <row r="78" spans="2:26" x14ac:dyDescent="0.25">
      <c r="B78" s="16" t="s">
        <v>131</v>
      </c>
      <c r="C78" s="16"/>
      <c r="D78" s="30">
        <v>24</v>
      </c>
      <c r="E78" s="30">
        <v>36</v>
      </c>
      <c r="F78" s="30">
        <f>E78+D78</f>
        <v>60</v>
      </c>
      <c r="G78" s="30">
        <v>0</v>
      </c>
      <c r="H78" s="30">
        <f>F78</f>
        <v>60</v>
      </c>
      <c r="I78" s="30">
        <f>H78*0.4</f>
        <v>24</v>
      </c>
      <c r="J78" s="17"/>
      <c r="K78" s="17"/>
      <c r="L78" s="17"/>
      <c r="M78" s="17"/>
      <c r="N78" s="17"/>
      <c r="O78" s="17"/>
      <c r="P78" s="17"/>
      <c r="R78" s="18" t="s">
        <v>57</v>
      </c>
      <c r="S78" s="32">
        <f t="shared" si="65"/>
        <v>23.580179026903693</v>
      </c>
      <c r="T78" s="32">
        <f t="shared" si="66"/>
        <v>10.367219820973094</v>
      </c>
      <c r="U78" s="32"/>
      <c r="V78" s="32">
        <f t="shared" si="67"/>
        <v>99.773066760721946</v>
      </c>
      <c r="W78" s="32">
        <f t="shared" si="68"/>
        <v>0.11346661963902538</v>
      </c>
      <c r="X78" s="32">
        <f t="shared" si="68"/>
        <v>0.11346661963902538</v>
      </c>
      <c r="Y78" s="18"/>
      <c r="Z78" s="18"/>
    </row>
    <row r="79" spans="2:26" x14ac:dyDescent="0.25">
      <c r="B79" s="16" t="s">
        <v>149</v>
      </c>
      <c r="C79" s="16"/>
      <c r="D79" s="30">
        <v>18</v>
      </c>
      <c r="E79" s="30">
        <v>11.5437019</v>
      </c>
      <c r="F79" s="30">
        <f t="shared" ref="F79:F81" si="69">E79+D79</f>
        <v>29.543701900000002</v>
      </c>
      <c r="G79" s="30">
        <f>F79-((320.658386*F78)/1000)</f>
        <v>10.30419874</v>
      </c>
      <c r="H79" s="30">
        <f>F79-G79</f>
        <v>19.239503160000002</v>
      </c>
      <c r="I79" s="30">
        <f t="shared" ref="I79:I81" si="70">H79*0.4</f>
        <v>7.6958012640000009</v>
      </c>
      <c r="J79" s="17"/>
      <c r="K79" s="17"/>
      <c r="L79" s="17"/>
      <c r="M79" s="17"/>
      <c r="N79" s="17"/>
      <c r="O79" s="17"/>
      <c r="P79" s="17"/>
      <c r="R79" s="18" t="s">
        <v>61</v>
      </c>
      <c r="S79" s="32">
        <f t="shared" si="65"/>
        <v>40.970336876643884</v>
      </c>
      <c r="T79" s="32">
        <f t="shared" si="66"/>
        <v>10.562429663123357</v>
      </c>
      <c r="U79" s="32"/>
      <c r="V79" s="32">
        <f t="shared" si="67"/>
        <v>99.613611323946628</v>
      </c>
      <c r="W79" s="32">
        <f t="shared" si="68"/>
        <v>0.19319433802668901</v>
      </c>
      <c r="X79" s="32">
        <f t="shared" si="68"/>
        <v>0.19319433802668901</v>
      </c>
      <c r="Y79" s="18"/>
      <c r="Z79" s="18"/>
    </row>
    <row r="80" spans="2:26" x14ac:dyDescent="0.25">
      <c r="B80" s="16" t="s">
        <v>150</v>
      </c>
      <c r="C80" s="16"/>
      <c r="D80" s="30">
        <v>0.6</v>
      </c>
      <c r="E80" s="30">
        <v>0.9</v>
      </c>
      <c r="F80" s="30">
        <f t="shared" si="69"/>
        <v>1.5</v>
      </c>
      <c r="G80" s="30">
        <v>0</v>
      </c>
      <c r="H80" s="30">
        <f t="shared" ref="H80:H81" si="71">F80</f>
        <v>1.5</v>
      </c>
      <c r="I80" s="30">
        <f t="shared" si="70"/>
        <v>0.60000000000000009</v>
      </c>
      <c r="J80" s="17"/>
      <c r="K80" s="17"/>
      <c r="L80" s="17"/>
      <c r="M80" s="17"/>
      <c r="N80" s="17"/>
      <c r="O80" s="17"/>
      <c r="P80" s="17"/>
      <c r="R80" s="18" t="s">
        <v>65</v>
      </c>
      <c r="S80" s="32">
        <f t="shared" si="65"/>
        <v>17.392937425210874</v>
      </c>
      <c r="T80" s="32">
        <f t="shared" si="66"/>
        <v>10.18820706257479</v>
      </c>
      <c r="U80" s="32"/>
      <c r="V80" s="32">
        <f t="shared" si="67"/>
        <v>99.829574572536544</v>
      </c>
      <c r="W80" s="32">
        <f t="shared" si="68"/>
        <v>8.5212713731729992E-2</v>
      </c>
      <c r="X80" s="32">
        <f t="shared" si="68"/>
        <v>8.5212713731729992E-2</v>
      </c>
      <c r="Y80" s="18"/>
      <c r="Z80" s="18"/>
    </row>
    <row r="81" spans="2:26" x14ac:dyDescent="0.25">
      <c r="B81" s="16" t="s">
        <v>151</v>
      </c>
      <c r="C81" s="16"/>
      <c r="D81" s="30">
        <v>0.6</v>
      </c>
      <c r="E81" s="30">
        <v>0.9</v>
      </c>
      <c r="F81" s="30">
        <f t="shared" si="69"/>
        <v>1.5</v>
      </c>
      <c r="G81" s="30">
        <v>0</v>
      </c>
      <c r="H81" s="30">
        <f t="shared" si="71"/>
        <v>1.5</v>
      </c>
      <c r="I81" s="30">
        <f t="shared" si="70"/>
        <v>0.60000000000000009</v>
      </c>
      <c r="J81" s="17"/>
      <c r="K81" s="17"/>
      <c r="L81" s="17"/>
      <c r="M81" s="17"/>
      <c r="N81" s="17"/>
      <c r="O81" s="17"/>
      <c r="P81" s="17"/>
      <c r="R81" s="18" t="s">
        <v>69</v>
      </c>
      <c r="S81" s="32">
        <f t="shared" si="65"/>
        <v>11.244546062800232</v>
      </c>
      <c r="T81" s="32">
        <f t="shared" si="66"/>
        <v>11.393755453937201</v>
      </c>
      <c r="U81" s="32"/>
      <c r="V81" s="32">
        <f t="shared" si="67"/>
        <v>99.901406873627352</v>
      </c>
      <c r="W81" s="32">
        <f t="shared" si="68"/>
        <v>4.9296563186322799E-2</v>
      </c>
      <c r="X81" s="32">
        <f t="shared" si="68"/>
        <v>4.9296563186322799E-2</v>
      </c>
      <c r="Y81" s="18"/>
      <c r="Z81" s="18"/>
    </row>
    <row r="82" spans="2:26" x14ac:dyDescent="0.25">
      <c r="B82" s="16" t="s">
        <v>152</v>
      </c>
      <c r="C82" s="16"/>
      <c r="D82" s="30">
        <f>(D79/D78)*1000</f>
        <v>750</v>
      </c>
      <c r="E82" s="30">
        <f t="shared" ref="E82:I82" si="72">(E79/E78)*1000</f>
        <v>320.65838611111116</v>
      </c>
      <c r="F82" s="30">
        <f t="shared" si="72"/>
        <v>492.39503166666668</v>
      </c>
      <c r="G82" s="30"/>
      <c r="H82" s="30">
        <f t="shared" si="72"/>
        <v>320.65838600000001</v>
      </c>
      <c r="I82" s="30">
        <f t="shared" si="72"/>
        <v>320.65838600000001</v>
      </c>
      <c r="J82" s="17"/>
      <c r="K82" s="17"/>
      <c r="L82" s="17"/>
      <c r="M82" s="17"/>
      <c r="N82" s="17"/>
      <c r="O82" s="17"/>
      <c r="P82" s="17"/>
      <c r="R82" s="18" t="s">
        <v>73</v>
      </c>
      <c r="S82" s="32">
        <f t="shared" si="65"/>
        <v>64.868975641016291</v>
      </c>
      <c r="T82" s="32">
        <f t="shared" si="66"/>
        <v>11.515431024358985</v>
      </c>
      <c r="U82" s="32"/>
      <c r="V82" s="32">
        <f t="shared" si="67"/>
        <v>99.43983337529238</v>
      </c>
      <c r="W82" s="32">
        <f t="shared" si="68"/>
        <v>0.28008331235380901</v>
      </c>
      <c r="X82" s="32">
        <f t="shared" si="68"/>
        <v>0.28008331235380901</v>
      </c>
      <c r="Y82" s="18"/>
      <c r="Z82" s="18"/>
    </row>
    <row r="83" spans="2:26" x14ac:dyDescent="0.25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R83" s="18" t="s">
        <v>77</v>
      </c>
      <c r="S83" s="32">
        <f t="shared" si="65"/>
        <v>75.630691226024183</v>
      </c>
      <c r="T83" s="32">
        <f t="shared" si="66"/>
        <v>12.771869308773976</v>
      </c>
      <c r="U83" s="32"/>
      <c r="V83" s="32">
        <f t="shared" si="67"/>
        <v>99.411319780299479</v>
      </c>
      <c r="W83" s="32">
        <f t="shared" si="68"/>
        <v>0.29434010985025955</v>
      </c>
      <c r="X83" s="32">
        <f t="shared" si="68"/>
        <v>0.29434010985025955</v>
      </c>
      <c r="Y83" s="18"/>
      <c r="Z83" s="18"/>
    </row>
    <row r="84" spans="2:26" x14ac:dyDescent="0.25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R84" s="18"/>
      <c r="S84" s="18"/>
      <c r="T84" s="18"/>
      <c r="U84" s="18"/>
      <c r="V84" s="18"/>
      <c r="W84" s="18"/>
      <c r="X84" s="18"/>
      <c r="Y84" s="18"/>
      <c r="Z84" s="18"/>
    </row>
    <row r="85" spans="2:26" x14ac:dyDescent="0.25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R85" s="18"/>
      <c r="S85" s="18"/>
      <c r="T85" s="18"/>
      <c r="U85" s="18"/>
      <c r="V85" s="18"/>
      <c r="W85" s="18"/>
      <c r="X85" s="18"/>
      <c r="Y85" s="18"/>
      <c r="Z85" s="18"/>
    </row>
    <row r="86" spans="2:26" x14ac:dyDescent="0.25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R86" s="18"/>
      <c r="S86" s="18"/>
      <c r="T86" s="18"/>
      <c r="U86" s="18"/>
      <c r="V86" s="18"/>
      <c r="W86" s="18"/>
      <c r="X86" s="18"/>
      <c r="Y86" s="18"/>
      <c r="Z86" s="18"/>
    </row>
    <row r="88" spans="2:26" x14ac:dyDescent="0.25">
      <c r="B88" t="s">
        <v>154</v>
      </c>
    </row>
    <row r="89" spans="2:26" x14ac:dyDescent="0.2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2:26" x14ac:dyDescent="0.2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2:26" x14ac:dyDescent="0.25">
      <c r="B91" s="6" t="s">
        <v>32</v>
      </c>
      <c r="C91" s="6" t="s">
        <v>155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2:26" x14ac:dyDescent="0.25">
      <c r="B92" s="6" t="s">
        <v>100</v>
      </c>
      <c r="C92" s="6" t="s">
        <v>156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2:26" x14ac:dyDescent="0.25">
      <c r="B93" s="6" t="s">
        <v>102</v>
      </c>
      <c r="C93" s="6" t="s">
        <v>157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2:26" x14ac:dyDescent="0.25">
      <c r="B94" s="6" t="s">
        <v>104</v>
      </c>
      <c r="C94" s="6" t="s">
        <v>158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2:26" x14ac:dyDescent="0.25">
      <c r="B95" s="6" t="s">
        <v>106</v>
      </c>
      <c r="C95" s="6" t="s">
        <v>159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2:26" x14ac:dyDescent="0.25">
      <c r="B96" s="6" t="s">
        <v>108</v>
      </c>
      <c r="C96" s="6" t="s">
        <v>160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2:16" x14ac:dyDescent="0.25">
      <c r="B97" s="6" t="s">
        <v>110</v>
      </c>
      <c r="C97" s="6" t="s">
        <v>161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2:16" x14ac:dyDescent="0.25">
      <c r="B98" s="6" t="s">
        <v>112</v>
      </c>
      <c r="C98" s="6" t="s">
        <v>162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2:16" x14ac:dyDescent="0.25">
      <c r="B99" s="6" t="s">
        <v>114</v>
      </c>
      <c r="C99" s="6" t="s">
        <v>163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2:16" x14ac:dyDescent="0.25">
      <c r="B100" s="6" t="s">
        <v>116</v>
      </c>
      <c r="C100" s="6" t="s">
        <v>164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2:16" x14ac:dyDescent="0.25">
      <c r="B101" s="6" t="s">
        <v>118</v>
      </c>
      <c r="C101" s="6" t="s">
        <v>165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2:16" x14ac:dyDescent="0.25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2:16" x14ac:dyDescent="0.25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2:16" x14ac:dyDescent="0.25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7" spans="2:16" x14ac:dyDescent="0.25">
      <c r="B107" t="s">
        <v>166</v>
      </c>
    </row>
    <row r="108" spans="2:16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2:16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2:16" x14ac:dyDescent="0.25">
      <c r="B110" s="7" t="s">
        <v>33</v>
      </c>
      <c r="C110" s="7" t="s">
        <v>167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2:16" x14ac:dyDescent="0.25">
      <c r="B111" s="7" t="s">
        <v>41</v>
      </c>
      <c r="C111" s="7" t="s">
        <v>168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2:16" x14ac:dyDescent="0.25">
      <c r="B112" s="7" t="s">
        <v>45</v>
      </c>
      <c r="C112" s="7" t="s">
        <v>169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2:16" x14ac:dyDescent="0.25">
      <c r="B113" s="7" t="s">
        <v>49</v>
      </c>
      <c r="C113" s="7" t="s">
        <v>170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2:16" x14ac:dyDescent="0.25">
      <c r="B114" s="7" t="s">
        <v>53</v>
      </c>
      <c r="C114" s="7" t="s">
        <v>171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2:16" x14ac:dyDescent="0.25">
      <c r="B115" s="7" t="s">
        <v>57</v>
      </c>
      <c r="C115" s="7" t="s">
        <v>172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2:16" x14ac:dyDescent="0.25">
      <c r="B116" s="7" t="s">
        <v>61</v>
      </c>
      <c r="C116" s="7" t="s">
        <v>173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2:16" x14ac:dyDescent="0.25">
      <c r="B117" s="7" t="s">
        <v>65</v>
      </c>
      <c r="C117" s="7" t="s">
        <v>174</v>
      </c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2:16" x14ac:dyDescent="0.25">
      <c r="B118" s="7" t="s">
        <v>69</v>
      </c>
      <c r="C118" s="7" t="s">
        <v>175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2:16" x14ac:dyDescent="0.25">
      <c r="B119" s="7" t="s">
        <v>73</v>
      </c>
      <c r="C119" s="7" t="s">
        <v>176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2:16" x14ac:dyDescent="0.25">
      <c r="B120" s="7" t="s">
        <v>77</v>
      </c>
      <c r="C120" s="7" t="s">
        <v>177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2:16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2:16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</sheetData>
  <mergeCells count="1">
    <mergeCell ref="J34:L34"/>
  </mergeCells>
  <pageMargins left="0.7" right="0.7" top="0.75" bottom="0.75" header="0.3" footer="0.3"/>
  <pageSetup paperSize="9" orientation="portrait" r:id="rId1"/>
  <ignoredErrors>
    <ignoredError sqref="O3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75126-1310-4586-A166-2751EBE3A5F3}">
  <sheetPr>
    <tabColor theme="5"/>
  </sheetPr>
  <dimension ref="B2:AU122"/>
  <sheetViews>
    <sheetView topLeftCell="A25" zoomScale="87" zoomScaleNormal="50" workbookViewId="0">
      <selection activeCell="AU11" sqref="AU11"/>
    </sheetView>
  </sheetViews>
  <sheetFormatPr defaultColWidth="8.85546875" defaultRowHeight="15" x14ac:dyDescent="0.25"/>
  <cols>
    <col min="2" max="2" width="12.28515625" customWidth="1"/>
    <col min="3" max="3" width="9.5703125" customWidth="1"/>
    <col min="4" max="4" width="11.7109375" customWidth="1"/>
    <col min="5" max="5" width="12.7109375" customWidth="1"/>
    <col min="6" max="6" width="12.7109375" bestFit="1" customWidth="1"/>
    <col min="7" max="7" width="11.5703125" customWidth="1"/>
    <col min="8" max="8" width="11.140625" customWidth="1"/>
    <col min="9" max="9" width="14" customWidth="1"/>
    <col min="10" max="10" width="19.140625" customWidth="1"/>
    <col min="12" max="12" width="12.5703125" customWidth="1"/>
    <col min="13" max="13" width="14.7109375" customWidth="1"/>
    <col min="14" max="14" width="11.85546875" customWidth="1"/>
    <col min="15" max="15" width="13.7109375" customWidth="1"/>
    <col min="16" max="16" width="12.7109375" customWidth="1"/>
    <col min="18" max="18" width="11.140625" customWidth="1"/>
    <col min="19" max="19" width="15.28515625" customWidth="1"/>
    <col min="20" max="20" width="12" customWidth="1"/>
    <col min="21" max="21" width="13.85546875" bestFit="1" customWidth="1"/>
    <col min="22" max="22" width="14.140625" customWidth="1"/>
    <col min="23" max="23" width="17.28515625" customWidth="1"/>
    <col min="24" max="24" width="18.7109375" customWidth="1"/>
    <col min="25" max="25" width="27.5703125" customWidth="1"/>
    <col min="26" max="26" width="17.85546875" customWidth="1"/>
    <col min="27" max="27" width="11.85546875" customWidth="1"/>
    <col min="28" max="28" width="12.28515625" customWidth="1"/>
  </cols>
  <sheetData>
    <row r="2" spans="2:47" x14ac:dyDescent="0.25">
      <c r="B2" t="s">
        <v>0</v>
      </c>
    </row>
    <row r="3" spans="2:47" x14ac:dyDescent="0.25">
      <c r="B3" s="1"/>
      <c r="C3" s="1" t="s">
        <v>1</v>
      </c>
      <c r="D3" s="1"/>
      <c r="E3" s="1"/>
      <c r="F3" s="1"/>
      <c r="G3" s="1"/>
      <c r="H3" s="1"/>
      <c r="I3" s="1" t="s">
        <v>2</v>
      </c>
      <c r="J3" s="1"/>
      <c r="K3" s="1"/>
      <c r="L3" s="1"/>
      <c r="M3" s="1"/>
      <c r="N3" s="1" t="s">
        <v>3</v>
      </c>
      <c r="O3" s="1"/>
      <c r="P3" s="1"/>
      <c r="Q3" s="1" t="s">
        <v>4</v>
      </c>
      <c r="R3" s="1"/>
      <c r="S3" s="1"/>
      <c r="T3" s="1"/>
      <c r="U3" s="1"/>
      <c r="V3" s="1" t="s">
        <v>5</v>
      </c>
      <c r="W3" s="1"/>
      <c r="X3" s="1"/>
      <c r="Y3" s="1"/>
      <c r="Z3" s="1"/>
      <c r="AA3" s="1"/>
      <c r="AB3" s="1"/>
      <c r="AC3" s="1"/>
      <c r="AD3" s="1"/>
      <c r="AI3" t="s">
        <v>6</v>
      </c>
    </row>
    <row r="4" spans="2:47" x14ac:dyDescent="0.25">
      <c r="B4" s="1"/>
      <c r="C4" s="1" t="s">
        <v>7</v>
      </c>
      <c r="D4" s="1" t="s">
        <v>8</v>
      </c>
      <c r="E4" s="1" t="s">
        <v>9</v>
      </c>
      <c r="F4" s="1" t="s">
        <v>10</v>
      </c>
      <c r="G4" s="1"/>
      <c r="H4" s="1" t="s">
        <v>11</v>
      </c>
      <c r="I4" s="1" t="s">
        <v>12</v>
      </c>
      <c r="J4" s="1" t="s">
        <v>13</v>
      </c>
      <c r="K4" s="1" t="s">
        <v>14</v>
      </c>
      <c r="L4" s="1"/>
      <c r="M4" s="1" t="s">
        <v>15</v>
      </c>
      <c r="N4" s="1" t="s">
        <v>16</v>
      </c>
      <c r="O4" s="1" t="s">
        <v>17</v>
      </c>
      <c r="P4" s="1" t="s">
        <v>18</v>
      </c>
      <c r="Q4" s="1" t="s">
        <v>12</v>
      </c>
      <c r="R4" s="1" t="s">
        <v>19</v>
      </c>
      <c r="S4" s="1" t="s">
        <v>20</v>
      </c>
      <c r="T4" s="1"/>
      <c r="U4" s="1" t="s">
        <v>21</v>
      </c>
      <c r="V4" s="1"/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/>
      <c r="AI4" s="14"/>
      <c r="AJ4" s="14" t="s">
        <v>29</v>
      </c>
      <c r="AK4" s="14"/>
      <c r="AL4" s="14"/>
      <c r="AM4" s="14" t="s">
        <v>30</v>
      </c>
      <c r="AN4" s="14"/>
      <c r="AO4" s="14"/>
      <c r="AP4" s="14" t="s">
        <v>31</v>
      </c>
      <c r="AQ4" s="14"/>
      <c r="AR4" s="14"/>
      <c r="AS4" s="14"/>
      <c r="AT4" s="14"/>
      <c r="AU4" s="14"/>
    </row>
    <row r="5" spans="2:47" x14ac:dyDescent="0.25">
      <c r="B5" s="1" t="s">
        <v>32</v>
      </c>
      <c r="C5" s="19"/>
      <c r="D5" s="19"/>
      <c r="E5" s="19"/>
      <c r="F5" s="19"/>
      <c r="G5" s="1"/>
      <c r="H5" s="1" t="s">
        <v>33</v>
      </c>
      <c r="I5" s="19"/>
      <c r="J5" s="19"/>
      <c r="K5" s="20">
        <f>J5-I5</f>
        <v>0</v>
      </c>
      <c r="L5" s="1"/>
      <c r="M5" s="1">
        <v>1</v>
      </c>
      <c r="N5" s="19"/>
      <c r="O5" s="20" t="e">
        <f>F5+(U36*(F5/1000))+D5+E5</f>
        <v>#DIV/0!</v>
      </c>
      <c r="P5" s="1" t="s">
        <v>34</v>
      </c>
      <c r="Q5" s="19"/>
      <c r="R5" s="19"/>
      <c r="S5" s="20">
        <f>R5-Q5</f>
        <v>0</v>
      </c>
      <c r="T5" s="1"/>
      <c r="U5" s="1" t="s">
        <v>34</v>
      </c>
      <c r="V5" s="19"/>
      <c r="W5" s="20" t="e">
        <f t="shared" ref="W5:W14" si="0">V5/O5</f>
        <v>#DIV/0!</v>
      </c>
      <c r="X5" s="20" t="e">
        <f>V5-((D5+E5)*W5)-((U36*(60/1000))*W5)</f>
        <v>#DIV/0!</v>
      </c>
      <c r="Y5" s="20" t="e">
        <f>(D5+E5)*W5</f>
        <v>#DIV/0!</v>
      </c>
      <c r="Z5" s="20" t="e">
        <f>(U36*(60/1000))*W5</f>
        <v>#DIV/0!</v>
      </c>
      <c r="AA5" s="20" t="e">
        <f>Z5/W5</f>
        <v>#DIV/0!</v>
      </c>
      <c r="AB5" s="20" t="e">
        <f>Y5/W5</f>
        <v>#DIV/0!</v>
      </c>
      <c r="AC5" s="20" t="e">
        <f>X5/W5</f>
        <v>#DIV/0!</v>
      </c>
      <c r="AD5" s="1"/>
      <c r="AI5" s="14"/>
      <c r="AJ5" s="14" t="s">
        <v>35</v>
      </c>
      <c r="AK5" s="14" t="s">
        <v>36</v>
      </c>
      <c r="AL5" s="14"/>
      <c r="AM5" s="14" t="s">
        <v>35</v>
      </c>
      <c r="AN5" s="14" t="s">
        <v>36</v>
      </c>
      <c r="AO5" s="14"/>
      <c r="AP5" s="14" t="s">
        <v>35</v>
      </c>
      <c r="AQ5" s="14" t="s">
        <v>36</v>
      </c>
      <c r="AR5" s="14"/>
      <c r="AS5" s="13" t="s">
        <v>37</v>
      </c>
      <c r="AT5" s="14" t="s">
        <v>38</v>
      </c>
      <c r="AU5" s="14" t="s">
        <v>39</v>
      </c>
    </row>
    <row r="6" spans="2:47" x14ac:dyDescent="0.25">
      <c r="B6" s="1" t="s">
        <v>40</v>
      </c>
      <c r="C6" s="19"/>
      <c r="D6" s="19"/>
      <c r="E6" s="19"/>
      <c r="F6" s="19"/>
      <c r="G6" s="1"/>
      <c r="H6" s="1" t="s">
        <v>41</v>
      </c>
      <c r="I6" s="19"/>
      <c r="J6" s="19"/>
      <c r="K6" s="20">
        <f t="shared" ref="K6:K15" si="1">J6-I6</f>
        <v>0</v>
      </c>
      <c r="L6" s="1"/>
      <c r="M6" s="1">
        <v>2</v>
      </c>
      <c r="N6" s="19"/>
      <c r="O6" s="20" t="e">
        <f t="shared" ref="O6:O14" si="2">Y5+D6+E6+X5+F6+(U37*((X5+F6)/1000))</f>
        <v>#DIV/0!</v>
      </c>
      <c r="P6" s="1" t="s">
        <v>42</v>
      </c>
      <c r="Q6" s="19"/>
      <c r="R6" s="19"/>
      <c r="S6" s="20">
        <f t="shared" ref="S6:S15" si="3">R6-Q6</f>
        <v>0</v>
      </c>
      <c r="T6" s="1"/>
      <c r="U6" s="1" t="s">
        <v>42</v>
      </c>
      <c r="V6" s="19"/>
      <c r="W6" s="20" t="e">
        <f t="shared" si="0"/>
        <v>#DIV/0!</v>
      </c>
      <c r="X6" s="20" t="e">
        <f>V6-(((($D$5+$E$5)*W5)+$D$6+$E$6)*W6)-((U37*((X5+F6)/1000))*W6)</f>
        <v>#DIV/0!</v>
      </c>
      <c r="Y6" s="20" t="e">
        <f>((($D$5+$E$5)*W5)+$D$6+$E$6)*W6</f>
        <v>#DIV/0!</v>
      </c>
      <c r="Z6" s="20" t="e">
        <f>(U37*((X5+F6)/1000))*W6</f>
        <v>#DIV/0!</v>
      </c>
      <c r="AA6" s="20" t="e">
        <f t="shared" ref="AA6:AA14" si="4">Z6/W6</f>
        <v>#DIV/0!</v>
      </c>
      <c r="AB6" s="20" t="e">
        <f t="shared" ref="AB6:AB14" si="5">Y6/W6</f>
        <v>#DIV/0!</v>
      </c>
      <c r="AC6" s="20" t="e">
        <f t="shared" ref="AC6:AC15" si="6">X6/W6</f>
        <v>#DIV/0!</v>
      </c>
      <c r="AD6" s="1"/>
      <c r="AI6" s="14" t="s">
        <v>43</v>
      </c>
      <c r="AJ6" s="5"/>
      <c r="AK6" s="14">
        <f>(0.00519018*AJ6)-0.0503758</f>
        <v>-5.0375799999999998E-2</v>
      </c>
      <c r="AL6" s="14"/>
      <c r="AM6" s="5"/>
      <c r="AN6" s="14">
        <f>(0.00619671*AM6)-(7.00661*10^-5)</f>
        <v>-7.006610000000001E-5</v>
      </c>
      <c r="AO6" s="14"/>
      <c r="AP6" s="5"/>
      <c r="AQ6" s="14">
        <f>(0.00676977*AP6)-0.00237364</f>
        <v>-2.3736400000000002E-3</v>
      </c>
      <c r="AR6" s="14"/>
      <c r="AS6" s="14">
        <f t="shared" ref="AS6:AS16" si="7">AK6/(AK6+AQ6+AN6)*100</f>
        <v>95.373477943217637</v>
      </c>
      <c r="AT6" s="14">
        <f t="shared" ref="AT6:AT16" si="8">AN6/(AK6+AQ6+AN6)*100</f>
        <v>0.13265194087076101</v>
      </c>
      <c r="AU6" s="14">
        <f t="shared" ref="AU6:AU16" si="9">AQ6/(AK6+AQ6+AN6)*100</f>
        <v>4.4938701159115908</v>
      </c>
    </row>
    <row r="7" spans="2:47" x14ac:dyDescent="0.25">
      <c r="B7" s="1" t="s">
        <v>44</v>
      </c>
      <c r="C7" s="19"/>
      <c r="D7" s="19"/>
      <c r="E7" s="19"/>
      <c r="F7" s="19"/>
      <c r="G7" s="1"/>
      <c r="H7" s="1" t="s">
        <v>45</v>
      </c>
      <c r="I7" s="19"/>
      <c r="J7" s="19"/>
      <c r="K7" s="20">
        <f t="shared" si="1"/>
        <v>0</v>
      </c>
      <c r="L7" s="1"/>
      <c r="M7" s="1">
        <v>3</v>
      </c>
      <c r="N7" s="19"/>
      <c r="O7" s="20" t="e">
        <f t="shared" si="2"/>
        <v>#DIV/0!</v>
      </c>
      <c r="P7" s="1" t="s">
        <v>46</v>
      </c>
      <c r="Q7" s="19"/>
      <c r="R7" s="19"/>
      <c r="S7" s="20">
        <f t="shared" si="3"/>
        <v>0</v>
      </c>
      <c r="T7" s="1"/>
      <c r="U7" s="1" t="s">
        <v>46</v>
      </c>
      <c r="V7" s="19"/>
      <c r="W7" s="20" t="e">
        <f t="shared" si="0"/>
        <v>#DIV/0!</v>
      </c>
      <c r="X7" s="20" t="e">
        <f>V7-(((((($D$5+$E$5)*W5)+$D$6+$E$6)*W6)+$D$7+$E$7)*W7)-((U38*((X6+F7)/1000))*W7)</f>
        <v>#DIV/0!</v>
      </c>
      <c r="Y7" s="20" t="e">
        <f>((((($D$5+$E$5)*W5)+$D$6+$E$6)*W6)+$D$7+$E$7)*W7</f>
        <v>#DIV/0!</v>
      </c>
      <c r="Z7" s="20" t="e">
        <f t="shared" ref="Z7:Z14" si="10">(U38*((X6+F6)/1000))*W7</f>
        <v>#DIV/0!</v>
      </c>
      <c r="AA7" s="20" t="e">
        <f t="shared" si="4"/>
        <v>#DIV/0!</v>
      </c>
      <c r="AB7" s="20" t="e">
        <f t="shared" si="5"/>
        <v>#DIV/0!</v>
      </c>
      <c r="AC7" s="20" t="e">
        <f t="shared" si="6"/>
        <v>#DIV/0!</v>
      </c>
      <c r="AD7" s="1"/>
      <c r="AI7" s="14" t="s">
        <v>47</v>
      </c>
      <c r="AJ7" s="5"/>
      <c r="AK7" s="14">
        <f t="shared" ref="AK7:AK28" si="11">(0.00519018*AJ7)-0.0503758</f>
        <v>-5.0375799999999998E-2</v>
      </c>
      <c r="AL7" s="14"/>
      <c r="AM7" s="5"/>
      <c r="AN7" s="14">
        <f t="shared" ref="AN7:AN28" si="12">(0.00619671*AM7)-(7.00661*10^-5)</f>
        <v>-7.006610000000001E-5</v>
      </c>
      <c r="AO7" s="14"/>
      <c r="AP7" s="5"/>
      <c r="AQ7" s="14">
        <f t="shared" ref="AQ7:AQ28" si="13">(0.00676977*AP7)-0.00237364</f>
        <v>-2.3736400000000002E-3</v>
      </c>
      <c r="AR7" s="14"/>
      <c r="AS7" s="14">
        <f t="shared" si="7"/>
        <v>95.373477943217637</v>
      </c>
      <c r="AT7" s="14">
        <f t="shared" si="8"/>
        <v>0.13265194087076101</v>
      </c>
      <c r="AU7" s="14">
        <f t="shared" si="9"/>
        <v>4.4938701159115908</v>
      </c>
    </row>
    <row r="8" spans="2:47" x14ac:dyDescent="0.25">
      <c r="B8" s="1" t="s">
        <v>48</v>
      </c>
      <c r="C8" s="19"/>
      <c r="D8" s="19"/>
      <c r="E8" s="19"/>
      <c r="F8" s="19"/>
      <c r="G8" s="1"/>
      <c r="H8" s="1" t="s">
        <v>49</v>
      </c>
      <c r="I8" s="19"/>
      <c r="J8" s="19"/>
      <c r="K8" s="20">
        <f t="shared" si="1"/>
        <v>0</v>
      </c>
      <c r="L8" s="1"/>
      <c r="M8" s="1">
        <v>4</v>
      </c>
      <c r="N8" s="19"/>
      <c r="O8" s="20" t="e">
        <f t="shared" si="2"/>
        <v>#DIV/0!</v>
      </c>
      <c r="P8" s="1" t="s">
        <v>50</v>
      </c>
      <c r="Q8" s="19"/>
      <c r="R8" s="19"/>
      <c r="S8" s="20">
        <f t="shared" si="3"/>
        <v>0</v>
      </c>
      <c r="T8" s="1"/>
      <c r="U8" s="1" t="s">
        <v>50</v>
      </c>
      <c r="V8" s="19"/>
      <c r="W8" s="20" t="e">
        <f t="shared" si="0"/>
        <v>#DIV/0!</v>
      </c>
      <c r="X8" s="20" t="e">
        <f>V8-(((((((($D$5+$E$5)*W5)+$D$6+$E$6)*W6)+$D$7+$E$7)*W7)+$D$8+$E$8)*W8)-((U39*((X7+F8)/1000))*W8)</f>
        <v>#DIV/0!</v>
      </c>
      <c r="Y8" s="20" t="e">
        <f>((((((($D$5+$E$5)*W5)+$D$6+$E$6)*W6)+$D$7+$E$7)*W7)+$D$8+$E$8)*W8</f>
        <v>#DIV/0!</v>
      </c>
      <c r="Z8" s="20" t="e">
        <f t="shared" si="10"/>
        <v>#DIV/0!</v>
      </c>
      <c r="AA8" s="20" t="e">
        <f t="shared" si="4"/>
        <v>#DIV/0!</v>
      </c>
      <c r="AB8" s="20" t="e">
        <f t="shared" si="5"/>
        <v>#DIV/0!</v>
      </c>
      <c r="AC8" s="20" t="e">
        <f t="shared" si="6"/>
        <v>#DIV/0!</v>
      </c>
      <c r="AD8" s="1"/>
      <c r="AI8" s="14" t="s">
        <v>51</v>
      </c>
      <c r="AJ8" s="5"/>
      <c r="AK8" s="14">
        <f t="shared" si="11"/>
        <v>-5.0375799999999998E-2</v>
      </c>
      <c r="AL8" s="14"/>
      <c r="AM8" s="5"/>
      <c r="AN8" s="14">
        <f t="shared" si="12"/>
        <v>-7.006610000000001E-5</v>
      </c>
      <c r="AO8" s="14"/>
      <c r="AP8" s="5"/>
      <c r="AQ8" s="14">
        <f t="shared" si="13"/>
        <v>-2.3736400000000002E-3</v>
      </c>
      <c r="AR8" s="14"/>
      <c r="AS8" s="14">
        <f t="shared" si="7"/>
        <v>95.373477943217637</v>
      </c>
      <c r="AT8" s="14">
        <f t="shared" si="8"/>
        <v>0.13265194087076101</v>
      </c>
      <c r="AU8" s="14">
        <f t="shared" si="9"/>
        <v>4.4938701159115908</v>
      </c>
    </row>
    <row r="9" spans="2:47" x14ac:dyDescent="0.25">
      <c r="B9" s="1" t="s">
        <v>52</v>
      </c>
      <c r="C9" s="19"/>
      <c r="D9" s="19"/>
      <c r="E9" s="19"/>
      <c r="F9" s="19"/>
      <c r="G9" s="1"/>
      <c r="H9" s="1" t="s">
        <v>53</v>
      </c>
      <c r="I9" s="19"/>
      <c r="J9" s="19"/>
      <c r="K9" s="20">
        <f t="shared" si="1"/>
        <v>0</v>
      </c>
      <c r="L9" s="1"/>
      <c r="M9" s="1">
        <v>5</v>
      </c>
      <c r="N9" s="19"/>
      <c r="O9" s="20" t="e">
        <f t="shared" si="2"/>
        <v>#DIV/0!</v>
      </c>
      <c r="P9" s="1" t="s">
        <v>54</v>
      </c>
      <c r="Q9" s="19"/>
      <c r="R9" s="19"/>
      <c r="S9" s="20">
        <f t="shared" si="3"/>
        <v>0</v>
      </c>
      <c r="T9" s="1"/>
      <c r="U9" s="1" t="s">
        <v>54</v>
      </c>
      <c r="V9" s="19"/>
      <c r="W9" s="20" t="e">
        <f t="shared" si="0"/>
        <v>#DIV/0!</v>
      </c>
      <c r="X9" s="20" t="e">
        <f>V9-(((((((((($D$5+$E$5)*W5)+$D$6+$E$6)*W6)+$D$7+$E$7)*W7)+$D$8+$E$8)*W8)+$D$9+$E$9)*W9)-((U40*((X8+F9)/1000))*W9)</f>
        <v>#DIV/0!</v>
      </c>
      <c r="Y9" s="20" t="e">
        <f>((((((((($D$5+$E$5)*W5)+$D$6+$E$6)*W6)+$D$7+$E$7)*W7)+$D$8+$E$8)*W8)+$D$9+$E$9)*W9</f>
        <v>#DIV/0!</v>
      </c>
      <c r="Z9" s="20" t="e">
        <f t="shared" si="10"/>
        <v>#DIV/0!</v>
      </c>
      <c r="AA9" s="20" t="e">
        <f t="shared" si="4"/>
        <v>#DIV/0!</v>
      </c>
      <c r="AB9" s="20" t="e">
        <f t="shared" si="5"/>
        <v>#DIV/0!</v>
      </c>
      <c r="AC9" s="20" t="e">
        <f t="shared" si="6"/>
        <v>#DIV/0!</v>
      </c>
      <c r="AD9" s="1"/>
      <c r="AI9" s="14" t="s">
        <v>55</v>
      </c>
      <c r="AJ9" s="5"/>
      <c r="AK9" s="14">
        <f t="shared" si="11"/>
        <v>-5.0375799999999998E-2</v>
      </c>
      <c r="AL9" s="14"/>
      <c r="AM9" s="5"/>
      <c r="AN9" s="14">
        <f t="shared" si="12"/>
        <v>-7.006610000000001E-5</v>
      </c>
      <c r="AO9" s="14"/>
      <c r="AP9" s="5"/>
      <c r="AQ9" s="14">
        <f t="shared" si="13"/>
        <v>-2.3736400000000002E-3</v>
      </c>
      <c r="AR9" s="14"/>
      <c r="AS9" s="14">
        <f t="shared" si="7"/>
        <v>95.373477943217637</v>
      </c>
      <c r="AT9" s="14">
        <f t="shared" si="8"/>
        <v>0.13265194087076101</v>
      </c>
      <c r="AU9" s="14">
        <f t="shared" si="9"/>
        <v>4.4938701159115908</v>
      </c>
    </row>
    <row r="10" spans="2:47" x14ac:dyDescent="0.25">
      <c r="B10" s="1" t="s">
        <v>56</v>
      </c>
      <c r="C10" s="19"/>
      <c r="D10" s="19"/>
      <c r="E10" s="19"/>
      <c r="F10" s="19"/>
      <c r="G10" s="1"/>
      <c r="H10" s="1" t="s">
        <v>57</v>
      </c>
      <c r="I10" s="19"/>
      <c r="J10" s="19"/>
      <c r="K10" s="20">
        <f t="shared" si="1"/>
        <v>0</v>
      </c>
      <c r="L10" s="1"/>
      <c r="M10" s="1">
        <v>6</v>
      </c>
      <c r="N10" s="19"/>
      <c r="O10" s="20" t="e">
        <f t="shared" si="2"/>
        <v>#DIV/0!</v>
      </c>
      <c r="P10" s="1" t="s">
        <v>58</v>
      </c>
      <c r="Q10" s="19"/>
      <c r="R10" s="19"/>
      <c r="S10" s="20">
        <f t="shared" si="3"/>
        <v>0</v>
      </c>
      <c r="T10" s="1"/>
      <c r="U10" s="1" t="s">
        <v>58</v>
      </c>
      <c r="V10" s="19"/>
      <c r="W10" s="20" t="e">
        <f t="shared" si="0"/>
        <v>#DIV/0!</v>
      </c>
      <c r="X10" s="20" t="e">
        <f>V10-(((((((((((($D$5+$E$5)*W5)+$D$6+$E$6)*W6)+$D$7+$E$7)*W7)+$D$8+$E$8)*W8)+$D$9+$E$9)*W9)+$D$10+$E$10)*W10)-((U41*((X9+F10)/1000))*W10)</f>
        <v>#DIV/0!</v>
      </c>
      <c r="Y10" s="20" t="e">
        <f>((((((((((($D$5+$E$5)*W5)+$D$6+$E$6)*W6)+$D$7+$E$7)*W7)+$D$8+$E$8)*W8)+$D$9+$E$9)*W9)+$D$10+$E$10)*W10</f>
        <v>#DIV/0!</v>
      </c>
      <c r="Z10" s="20" t="e">
        <f t="shared" si="10"/>
        <v>#DIV/0!</v>
      </c>
      <c r="AA10" s="20" t="e">
        <f t="shared" si="4"/>
        <v>#DIV/0!</v>
      </c>
      <c r="AB10" s="20" t="e">
        <f t="shared" si="5"/>
        <v>#DIV/0!</v>
      </c>
      <c r="AC10" s="20" t="e">
        <f t="shared" si="6"/>
        <v>#DIV/0!</v>
      </c>
      <c r="AD10" s="1"/>
      <c r="AI10" s="14" t="s">
        <v>59</v>
      </c>
      <c r="AJ10" s="5"/>
      <c r="AK10" s="14">
        <f t="shared" si="11"/>
        <v>-5.0375799999999998E-2</v>
      </c>
      <c r="AL10" s="14"/>
      <c r="AM10" s="5"/>
      <c r="AN10" s="14">
        <f t="shared" si="12"/>
        <v>-7.006610000000001E-5</v>
      </c>
      <c r="AO10" s="14"/>
      <c r="AP10" s="5"/>
      <c r="AQ10" s="14">
        <f t="shared" si="13"/>
        <v>-2.3736400000000002E-3</v>
      </c>
      <c r="AR10" s="14"/>
      <c r="AS10" s="14">
        <f t="shared" si="7"/>
        <v>95.373477943217637</v>
      </c>
      <c r="AT10" s="14">
        <f t="shared" si="8"/>
        <v>0.13265194087076101</v>
      </c>
      <c r="AU10" s="14">
        <f t="shared" si="9"/>
        <v>4.4938701159115908</v>
      </c>
    </row>
    <row r="11" spans="2:47" x14ac:dyDescent="0.25">
      <c r="B11" s="1" t="s">
        <v>60</v>
      </c>
      <c r="C11" s="19"/>
      <c r="D11" s="19"/>
      <c r="E11" s="19"/>
      <c r="F11" s="19"/>
      <c r="G11" s="1"/>
      <c r="H11" s="1" t="s">
        <v>61</v>
      </c>
      <c r="I11" s="19"/>
      <c r="J11" s="19"/>
      <c r="K11" s="20">
        <f t="shared" si="1"/>
        <v>0</v>
      </c>
      <c r="L11" s="1"/>
      <c r="M11" s="1">
        <v>7</v>
      </c>
      <c r="N11" s="19"/>
      <c r="O11" s="20" t="e">
        <f t="shared" si="2"/>
        <v>#DIV/0!</v>
      </c>
      <c r="P11" s="1" t="s">
        <v>62</v>
      </c>
      <c r="Q11" s="19"/>
      <c r="R11" s="19"/>
      <c r="S11" s="20">
        <f t="shared" si="3"/>
        <v>0</v>
      </c>
      <c r="T11" s="1"/>
      <c r="U11" s="1" t="s">
        <v>62</v>
      </c>
      <c r="V11" s="19"/>
      <c r="W11" s="20" t="e">
        <f t="shared" si="0"/>
        <v>#DIV/0!</v>
      </c>
      <c r="X11" s="20" t="e">
        <f>V11-(((((((((((((($D$5+$E$5)*W5)+$D$6+$E$6)*W6)+$D$7+$E$7)*W7)+$D$8+$E$8)*W8)+$D$9+$E$9)*W9)+$D$10+$E$10)*W10)+$D$11+$E$11)*W11)-((U42*((X10+F11)/1000))*W11)</f>
        <v>#DIV/0!</v>
      </c>
      <c r="Y11" s="20" t="e">
        <f>((((((((((((($D$5+$E$5)*W5)+$D$6+$E$6)*W6)+$D$7+$E$7)*W7)+$D$8+$E$8)*W8)+$D$9+$E$9)*W9)+$D$10+$E$10)*W10)+$D$11+$D$11)*W11</f>
        <v>#DIV/0!</v>
      </c>
      <c r="Z11" s="20" t="e">
        <f t="shared" si="10"/>
        <v>#DIV/0!</v>
      </c>
      <c r="AA11" s="20" t="e">
        <f t="shared" si="4"/>
        <v>#DIV/0!</v>
      </c>
      <c r="AB11" s="20" t="e">
        <f t="shared" si="5"/>
        <v>#DIV/0!</v>
      </c>
      <c r="AC11" s="20" t="e">
        <f t="shared" si="6"/>
        <v>#DIV/0!</v>
      </c>
      <c r="AD11" s="1"/>
      <c r="AI11" s="14" t="s">
        <v>63</v>
      </c>
      <c r="AJ11" s="5"/>
      <c r="AK11" s="14">
        <f t="shared" si="11"/>
        <v>-5.0375799999999998E-2</v>
      </c>
      <c r="AL11" s="14"/>
      <c r="AM11" s="5"/>
      <c r="AN11" s="14">
        <f t="shared" si="12"/>
        <v>-7.006610000000001E-5</v>
      </c>
      <c r="AO11" s="14"/>
      <c r="AP11" s="5"/>
      <c r="AQ11" s="14">
        <f t="shared" si="13"/>
        <v>-2.3736400000000002E-3</v>
      </c>
      <c r="AR11" s="14"/>
      <c r="AS11" s="14">
        <f t="shared" si="7"/>
        <v>95.373477943217637</v>
      </c>
      <c r="AT11" s="14">
        <f t="shared" si="8"/>
        <v>0.13265194087076101</v>
      </c>
      <c r="AU11" s="14">
        <f t="shared" si="9"/>
        <v>4.4938701159115908</v>
      </c>
    </row>
    <row r="12" spans="2:47" x14ac:dyDescent="0.25">
      <c r="B12" s="1" t="s">
        <v>64</v>
      </c>
      <c r="C12" s="19"/>
      <c r="D12" s="19"/>
      <c r="E12" s="19"/>
      <c r="F12" s="19"/>
      <c r="G12" s="1"/>
      <c r="H12" s="1" t="s">
        <v>65</v>
      </c>
      <c r="I12" s="19"/>
      <c r="J12" s="19"/>
      <c r="K12" s="20">
        <f t="shared" si="1"/>
        <v>0</v>
      </c>
      <c r="L12" s="1"/>
      <c r="M12" s="1">
        <v>8</v>
      </c>
      <c r="N12" s="19"/>
      <c r="O12" s="20" t="e">
        <f t="shared" si="2"/>
        <v>#DIV/0!</v>
      </c>
      <c r="P12" s="1" t="s">
        <v>66</v>
      </c>
      <c r="Q12" s="19"/>
      <c r="R12" s="19"/>
      <c r="S12" s="20">
        <f t="shared" si="3"/>
        <v>0</v>
      </c>
      <c r="T12" s="1"/>
      <c r="U12" s="1" t="s">
        <v>66</v>
      </c>
      <c r="V12" s="19"/>
      <c r="W12" s="20" t="e">
        <f t="shared" si="0"/>
        <v>#DIV/0!</v>
      </c>
      <c r="X12" s="20" t="e">
        <f>V12-(((((((((((((((($D$5+$E$5)*W5)+$D$6+$E$6)*W6)+$D$7+$E$7)*W7)+$D$8+$E$8)*W8)+$D$9+$E$9)*W9)+$D$10+$E$10)*W10)+$D$11+$E$11)*W11)+$D$12+$E$12)*W12)-((U43*((X11+F12)/1000))*W12)</f>
        <v>#DIV/0!</v>
      </c>
      <c r="Y12" s="20" t="e">
        <f>((((((((((((((($D$5+$E$5)*W5)+$D$6+$E$6)*W6)+$D$7+$E$7)*W7)+$D$8+$E$8)*W8)+$D$9+$E$9)*W9)+$D$10+$E$10)*W10)+$D$11+$D$11)*W11)+$D$12+$E$12)*W12</f>
        <v>#DIV/0!</v>
      </c>
      <c r="Z12" s="20" t="e">
        <f t="shared" si="10"/>
        <v>#DIV/0!</v>
      </c>
      <c r="AA12" s="20" t="e">
        <f t="shared" si="4"/>
        <v>#DIV/0!</v>
      </c>
      <c r="AB12" s="20" t="e">
        <f t="shared" si="5"/>
        <v>#DIV/0!</v>
      </c>
      <c r="AC12" s="20" t="e">
        <f t="shared" si="6"/>
        <v>#DIV/0!</v>
      </c>
      <c r="AD12" s="1"/>
      <c r="AI12" s="14" t="s">
        <v>67</v>
      </c>
      <c r="AJ12" s="5"/>
      <c r="AK12" s="14">
        <f t="shared" si="11"/>
        <v>-5.0375799999999998E-2</v>
      </c>
      <c r="AL12" s="14"/>
      <c r="AM12" s="5"/>
      <c r="AN12" s="14">
        <f t="shared" si="12"/>
        <v>-7.006610000000001E-5</v>
      </c>
      <c r="AO12" s="14"/>
      <c r="AP12" s="5"/>
      <c r="AQ12" s="14">
        <f t="shared" si="13"/>
        <v>-2.3736400000000002E-3</v>
      </c>
      <c r="AR12" s="14"/>
      <c r="AS12" s="14">
        <f t="shared" si="7"/>
        <v>95.373477943217637</v>
      </c>
      <c r="AT12" s="14">
        <f t="shared" si="8"/>
        <v>0.13265194087076101</v>
      </c>
      <c r="AU12" s="14">
        <f t="shared" si="9"/>
        <v>4.4938701159115908</v>
      </c>
    </row>
    <row r="13" spans="2:47" x14ac:dyDescent="0.25">
      <c r="B13" s="1" t="s">
        <v>68</v>
      </c>
      <c r="C13" s="19"/>
      <c r="D13" s="19"/>
      <c r="E13" s="19"/>
      <c r="F13" s="19"/>
      <c r="G13" s="1"/>
      <c r="H13" s="1" t="s">
        <v>69</v>
      </c>
      <c r="I13" s="19"/>
      <c r="J13" s="19"/>
      <c r="K13" s="20">
        <f t="shared" si="1"/>
        <v>0</v>
      </c>
      <c r="L13" s="1"/>
      <c r="M13" s="1">
        <v>9</v>
      </c>
      <c r="N13" s="19"/>
      <c r="O13" s="20" t="e">
        <f t="shared" si="2"/>
        <v>#DIV/0!</v>
      </c>
      <c r="P13" s="1" t="s">
        <v>70</v>
      </c>
      <c r="Q13" s="19"/>
      <c r="R13" s="19"/>
      <c r="S13" s="20">
        <f t="shared" si="3"/>
        <v>0</v>
      </c>
      <c r="T13" s="1"/>
      <c r="U13" s="1" t="s">
        <v>70</v>
      </c>
      <c r="V13" s="19"/>
      <c r="W13" s="20" t="e">
        <f t="shared" si="0"/>
        <v>#DIV/0!</v>
      </c>
      <c r="X13" s="20" t="e">
        <f>V13-(((((((((((((((((($D$5+$E$5)*W5)+$D$6+$E$6)*W6)+$D$7+$E$7)*W7)+$D$8+$E$8)*W8)+$D$9+$E$9)*W9)+$D$10+$E$10)*W10)+$D$11+$E$11)*W11)+$D$12+$E$12)*W12)+$D$13+$E$13)*W13)-((U44*((X12+F13)/1000))*W13)</f>
        <v>#DIV/0!</v>
      </c>
      <c r="Y13" s="20" t="e">
        <f>((((((((((((((((($D$5+$E$5)*W5)+$D$6+$E$6)*W6)+$D$7+$E$7)*W7)+$D$8+$E$8)*W8)+$D$9+$E$9)*W9)+$D$10+$E$10)*W10)+$D$11+$D$11)*W11)+$D$12+$E$12)*W12)+$D$13+$E$13)*W13</f>
        <v>#DIV/0!</v>
      </c>
      <c r="Z13" s="20" t="e">
        <f t="shared" si="10"/>
        <v>#DIV/0!</v>
      </c>
      <c r="AA13" s="20" t="e">
        <f t="shared" si="4"/>
        <v>#DIV/0!</v>
      </c>
      <c r="AB13" s="20" t="e">
        <f t="shared" si="5"/>
        <v>#DIV/0!</v>
      </c>
      <c r="AC13" s="20" t="e">
        <f t="shared" si="6"/>
        <v>#DIV/0!</v>
      </c>
      <c r="AD13" s="1"/>
      <c r="AI13" s="14" t="s">
        <v>71</v>
      </c>
      <c r="AJ13" s="5"/>
      <c r="AK13" s="14">
        <f t="shared" si="11"/>
        <v>-5.0375799999999998E-2</v>
      </c>
      <c r="AL13" s="14"/>
      <c r="AM13" s="5"/>
      <c r="AN13" s="14">
        <f t="shared" si="12"/>
        <v>-7.006610000000001E-5</v>
      </c>
      <c r="AO13" s="14"/>
      <c r="AP13" s="5"/>
      <c r="AQ13" s="14">
        <f t="shared" si="13"/>
        <v>-2.3736400000000002E-3</v>
      </c>
      <c r="AR13" s="14"/>
      <c r="AS13" s="14">
        <f t="shared" si="7"/>
        <v>95.373477943217637</v>
      </c>
      <c r="AT13" s="14">
        <f t="shared" si="8"/>
        <v>0.13265194087076101</v>
      </c>
      <c r="AU13" s="14">
        <f t="shared" si="9"/>
        <v>4.4938701159115908</v>
      </c>
    </row>
    <row r="14" spans="2:47" x14ac:dyDescent="0.25">
      <c r="B14" s="1" t="s">
        <v>72</v>
      </c>
      <c r="C14" s="19"/>
      <c r="D14" s="19"/>
      <c r="E14" s="19"/>
      <c r="F14" s="19"/>
      <c r="G14" s="1"/>
      <c r="H14" s="1" t="s">
        <v>73</v>
      </c>
      <c r="I14" s="19"/>
      <c r="J14" s="19"/>
      <c r="K14" s="20">
        <f t="shared" si="1"/>
        <v>0</v>
      </c>
      <c r="L14" s="1"/>
      <c r="M14" s="1">
        <v>10</v>
      </c>
      <c r="N14" s="19"/>
      <c r="O14" s="20" t="e">
        <f t="shared" si="2"/>
        <v>#DIV/0!</v>
      </c>
      <c r="P14" s="1" t="s">
        <v>74</v>
      </c>
      <c r="Q14" s="19"/>
      <c r="R14" s="19"/>
      <c r="S14" s="20">
        <f t="shared" si="3"/>
        <v>0</v>
      </c>
      <c r="T14" s="1"/>
      <c r="U14" s="1" t="s">
        <v>74</v>
      </c>
      <c r="V14" s="19"/>
      <c r="W14" s="20" t="e">
        <f t="shared" si="0"/>
        <v>#DIV/0!</v>
      </c>
      <c r="X14" s="20" t="e">
        <f>V14-(((((((((((((((((((($D$5+$E$5)*W5)+$D$6+$E$6)*W6)+$D$7+$E$7)*W7)+$D$8+$E$8)*W8)+$D$9+$E$9)*W9)+$D$10+$E$10)*W10)+$D$11+$E$11)*W11)+$D$12+$E$12)*W12)+$D$13+$E$13)*W13)+$D$14+$E$14)*W14)-((U45*((X13+F14)/1000))*W14)</f>
        <v>#DIV/0!</v>
      </c>
      <c r="Y14" s="20" t="e">
        <f>((((((((((((((((((($D$5+$E$5)*W5)+$D$6+$E$6)*W6)+$D$7+$E$7)*W7)+$D$8+$E$8)*W8)+$D$9+$E$9)*W9)+$D$10+$E$10)*W10)+$D$11+$D$11)*W11)+$D$12+$E$12)*W12)+$D$13+$E$13)*W13)+$D$14+$E$14)*W14</f>
        <v>#DIV/0!</v>
      </c>
      <c r="Z14" s="20" t="e">
        <f t="shared" si="10"/>
        <v>#DIV/0!</v>
      </c>
      <c r="AA14" s="20" t="e">
        <f t="shared" si="4"/>
        <v>#DIV/0!</v>
      </c>
      <c r="AB14" s="20" t="e">
        <f t="shared" si="5"/>
        <v>#DIV/0!</v>
      </c>
      <c r="AC14" s="20" t="e">
        <f t="shared" si="6"/>
        <v>#DIV/0!</v>
      </c>
      <c r="AD14" s="1"/>
      <c r="AI14" s="14" t="s">
        <v>75</v>
      </c>
      <c r="AJ14" s="5"/>
      <c r="AK14" s="14">
        <f t="shared" si="11"/>
        <v>-5.0375799999999998E-2</v>
      </c>
      <c r="AL14" s="14"/>
      <c r="AM14" s="5"/>
      <c r="AN14" s="14">
        <f t="shared" si="12"/>
        <v>-7.006610000000001E-5</v>
      </c>
      <c r="AO14" s="14"/>
      <c r="AP14" s="5"/>
      <c r="AQ14" s="14">
        <f t="shared" si="13"/>
        <v>-2.3736400000000002E-3</v>
      </c>
      <c r="AR14" s="14"/>
      <c r="AS14" s="14">
        <f t="shared" si="7"/>
        <v>95.373477943217637</v>
      </c>
      <c r="AT14" s="14">
        <f t="shared" si="8"/>
        <v>0.13265194087076101</v>
      </c>
      <c r="AU14" s="14">
        <f t="shared" si="9"/>
        <v>4.4938701159115908</v>
      </c>
    </row>
    <row r="15" spans="2:47" x14ac:dyDescent="0.25">
      <c r="B15" s="1" t="s">
        <v>76</v>
      </c>
      <c r="C15" s="19"/>
      <c r="D15" s="19"/>
      <c r="E15" s="19"/>
      <c r="F15" s="19"/>
      <c r="G15" s="1"/>
      <c r="H15" s="1" t="s">
        <v>77</v>
      </c>
      <c r="I15" s="19"/>
      <c r="J15" s="19"/>
      <c r="K15" s="20">
        <f t="shared" si="1"/>
        <v>0</v>
      </c>
      <c r="L15" s="1"/>
      <c r="M15" s="1">
        <v>11</v>
      </c>
      <c r="N15" s="19"/>
      <c r="O15" s="20" t="e">
        <f>Y14+D15+E15+X14+F15+(U46*((X14+F15)/1000))</f>
        <v>#DIV/0!</v>
      </c>
      <c r="P15" s="1" t="s">
        <v>78</v>
      </c>
      <c r="Q15" s="19"/>
      <c r="R15" s="19"/>
      <c r="S15" s="20">
        <f t="shared" si="3"/>
        <v>0</v>
      </c>
      <c r="T15" s="1"/>
      <c r="U15" s="1" t="s">
        <v>78</v>
      </c>
      <c r="V15" s="20"/>
      <c r="W15" s="20"/>
      <c r="X15" s="20"/>
      <c r="Y15" s="20"/>
      <c r="Z15" s="20"/>
      <c r="AA15" s="20" t="e">
        <f>(Z14+C15)-X46</f>
        <v>#DIV/0!</v>
      </c>
      <c r="AB15" s="20" t="e">
        <f>Y14+D15+E15</f>
        <v>#DIV/0!</v>
      </c>
      <c r="AC15" s="20" t="e">
        <f t="shared" si="6"/>
        <v>#DIV/0!</v>
      </c>
      <c r="AD15" s="1"/>
      <c r="AI15" s="14" t="s">
        <v>79</v>
      </c>
      <c r="AJ15" s="5"/>
      <c r="AK15" s="14">
        <f t="shared" si="11"/>
        <v>-5.0375799999999998E-2</v>
      </c>
      <c r="AL15" s="14"/>
      <c r="AM15" s="5"/>
      <c r="AN15" s="14">
        <f t="shared" si="12"/>
        <v>-7.006610000000001E-5</v>
      </c>
      <c r="AO15" s="14"/>
      <c r="AP15" s="5"/>
      <c r="AQ15" s="14">
        <f t="shared" si="13"/>
        <v>-2.3736400000000002E-3</v>
      </c>
      <c r="AR15" s="14"/>
      <c r="AS15" s="14">
        <f t="shared" si="7"/>
        <v>95.373477943217637</v>
      </c>
      <c r="AT15" s="14">
        <f t="shared" si="8"/>
        <v>0.13265194087076101</v>
      </c>
      <c r="AU15" s="14">
        <f t="shared" si="9"/>
        <v>4.4938701159115908</v>
      </c>
    </row>
    <row r="16" spans="2:47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I16" s="14" t="s">
        <v>80</v>
      </c>
      <c r="AJ16" s="5"/>
      <c r="AK16" s="14">
        <f t="shared" si="11"/>
        <v>-5.0375799999999998E-2</v>
      </c>
      <c r="AL16" s="14"/>
      <c r="AM16" s="5"/>
      <c r="AN16" s="14">
        <f t="shared" si="12"/>
        <v>-7.006610000000001E-5</v>
      </c>
      <c r="AO16" s="14"/>
      <c r="AP16" s="5"/>
      <c r="AQ16" s="14">
        <f t="shared" si="13"/>
        <v>-2.3736400000000002E-3</v>
      </c>
      <c r="AR16" s="14"/>
      <c r="AS16" s="14">
        <f t="shared" si="7"/>
        <v>95.373477943217637</v>
      </c>
      <c r="AT16" s="14">
        <f t="shared" si="8"/>
        <v>0.13265194087076101</v>
      </c>
      <c r="AU16" s="14">
        <f t="shared" si="9"/>
        <v>4.4938701159115908</v>
      </c>
    </row>
    <row r="17" spans="2:47" x14ac:dyDescent="0.25">
      <c r="B17" s="1" t="s">
        <v>81</v>
      </c>
      <c r="C17" s="1"/>
      <c r="D17" s="1"/>
      <c r="E17" s="1"/>
      <c r="F17" s="1"/>
      <c r="G17" s="1" t="s">
        <v>82</v>
      </c>
      <c r="H17" s="1"/>
      <c r="I17" s="1"/>
      <c r="J17" s="1"/>
      <c r="K17" s="1"/>
      <c r="L17" s="1"/>
      <c r="M17" s="1" t="s">
        <v>83</v>
      </c>
      <c r="N17" s="1"/>
      <c r="O17" s="1"/>
      <c r="P17" s="1" t="s">
        <v>84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</row>
    <row r="18" spans="2:47" x14ac:dyDescent="0.25">
      <c r="B18" s="1"/>
      <c r="C18" s="1" t="s">
        <v>85</v>
      </c>
      <c r="D18" s="1" t="s">
        <v>86</v>
      </c>
      <c r="E18" s="1" t="s">
        <v>87</v>
      </c>
      <c r="F18" s="1"/>
      <c r="G18" s="1"/>
      <c r="H18" s="1" t="s">
        <v>85</v>
      </c>
      <c r="I18" s="1" t="s">
        <v>86</v>
      </c>
      <c r="J18" s="1" t="s">
        <v>87</v>
      </c>
      <c r="K18" s="1"/>
      <c r="L18" s="1" t="s">
        <v>88</v>
      </c>
      <c r="M18" s="1" t="s">
        <v>89</v>
      </c>
      <c r="N18" s="1" t="s">
        <v>90</v>
      </c>
      <c r="O18" s="1"/>
      <c r="P18" s="1" t="s">
        <v>2</v>
      </c>
      <c r="Q18" s="1" t="s">
        <v>91</v>
      </c>
      <c r="R18" s="1"/>
      <c r="S18" s="1" t="s">
        <v>92</v>
      </c>
      <c r="T18" s="1" t="s">
        <v>93</v>
      </c>
      <c r="U18" s="1" t="s">
        <v>94</v>
      </c>
      <c r="V18" s="1"/>
      <c r="W18" s="1"/>
      <c r="X18" s="1" t="s">
        <v>95</v>
      </c>
      <c r="Y18" s="1" t="s">
        <v>96</v>
      </c>
      <c r="Z18" s="1" t="s">
        <v>97</v>
      </c>
      <c r="AA18" s="1"/>
      <c r="AB18" s="1"/>
      <c r="AC18" s="1"/>
      <c r="AD18" s="1"/>
      <c r="AI18" s="14" t="s">
        <v>98</v>
      </c>
      <c r="AJ18" s="5"/>
      <c r="AK18" s="14">
        <f t="shared" si="11"/>
        <v>-5.0375799999999998E-2</v>
      </c>
      <c r="AL18" s="14"/>
      <c r="AM18" s="5"/>
      <c r="AN18" s="14">
        <f t="shared" si="12"/>
        <v>-7.006610000000001E-5</v>
      </c>
      <c r="AO18" s="14"/>
      <c r="AP18" s="5"/>
      <c r="AQ18" s="14">
        <f t="shared" si="13"/>
        <v>-2.3736400000000002E-3</v>
      </c>
      <c r="AR18" s="14"/>
      <c r="AS18" s="14">
        <f t="shared" ref="AS18:AS28" si="14">AK18/(AK18+AQ18+AN18)*100</f>
        <v>95.373477943217637</v>
      </c>
      <c r="AT18" s="14">
        <f t="shared" ref="AT18:AT28" si="15">AN18/(AK18+AQ18+AN18)*100</f>
        <v>0.13265194087076101</v>
      </c>
      <c r="AU18" s="14">
        <f t="shared" ref="AU18:AU28" si="16">AQ18/(AK18+AQ18+AN18)*100</f>
        <v>4.4938701159115908</v>
      </c>
    </row>
    <row r="19" spans="2:47" x14ac:dyDescent="0.25">
      <c r="B19" s="1" t="s">
        <v>32</v>
      </c>
      <c r="C19" s="20" t="e">
        <f>(C5*1000)/F5</f>
        <v>#DIV/0!</v>
      </c>
      <c r="D19" s="20" t="e">
        <f>(D5*1000)/F5</f>
        <v>#DIV/0!</v>
      </c>
      <c r="E19" s="20" t="e">
        <f>(E5*1000)/F5</f>
        <v>#DIV/0!</v>
      </c>
      <c r="F19" s="1"/>
      <c r="G19" s="1" t="s">
        <v>32</v>
      </c>
      <c r="H19" s="20" t="e">
        <f>X19</f>
        <v>#DIV/0!</v>
      </c>
      <c r="I19" s="20" t="e">
        <f t="shared" ref="I19:J29" si="17">Y19</f>
        <v>#DIV/0!</v>
      </c>
      <c r="J19" s="20" t="e">
        <f t="shared" si="17"/>
        <v>#DIV/0!</v>
      </c>
      <c r="K19" s="20"/>
      <c r="L19" s="20" t="e">
        <f>(((Y19/1000)/135.17)/(1/32.04))*100</f>
        <v>#DIV/0!</v>
      </c>
      <c r="M19" s="20" t="e">
        <f>(((Z19/1000)/151.17)/(1/32.04))*100</f>
        <v>#DIV/0!</v>
      </c>
      <c r="N19" s="20" t="e">
        <f>L19+M19</f>
        <v>#DIV/0!</v>
      </c>
      <c r="O19" s="1"/>
      <c r="P19" s="1" t="s">
        <v>33</v>
      </c>
      <c r="Q19" s="20">
        <f t="shared" ref="Q19:Q29" si="18">J5</f>
        <v>0</v>
      </c>
      <c r="R19" s="20"/>
      <c r="S19" s="19"/>
      <c r="T19" s="20">
        <f t="shared" ref="T19:T28" si="19">S19-I5</f>
        <v>0</v>
      </c>
      <c r="U19" s="20"/>
      <c r="V19" s="21">
        <f t="shared" ref="V19:V29" si="20">J5-S19</f>
        <v>0</v>
      </c>
      <c r="W19" s="10" t="s">
        <v>32</v>
      </c>
      <c r="X19" s="20" t="e">
        <f>(C5/F5)*1000</f>
        <v>#DIV/0!</v>
      </c>
      <c r="Y19" s="20" t="e">
        <f>(D5/F5)*1000</f>
        <v>#DIV/0!</v>
      </c>
      <c r="Z19" s="20" t="e">
        <f>(E5/F5)*1000</f>
        <v>#DIV/0!</v>
      </c>
      <c r="AA19" s="1"/>
      <c r="AB19" s="1"/>
      <c r="AC19" s="1"/>
      <c r="AD19" s="1"/>
      <c r="AI19" s="14" t="s">
        <v>99</v>
      </c>
      <c r="AJ19" s="5"/>
      <c r="AK19" s="14">
        <f t="shared" si="11"/>
        <v>-5.0375799999999998E-2</v>
      </c>
      <c r="AL19" s="14"/>
      <c r="AM19" s="5"/>
      <c r="AN19" s="14">
        <f t="shared" si="12"/>
        <v>-7.006610000000001E-5</v>
      </c>
      <c r="AO19" s="14"/>
      <c r="AP19" s="5"/>
      <c r="AQ19" s="14">
        <f t="shared" si="13"/>
        <v>-2.3736400000000002E-3</v>
      </c>
      <c r="AR19" s="14"/>
      <c r="AS19" s="14">
        <f t="shared" si="14"/>
        <v>95.373477943217637</v>
      </c>
      <c r="AT19" s="14">
        <f t="shared" si="15"/>
        <v>0.13265194087076101</v>
      </c>
      <c r="AU19" s="14">
        <f t="shared" si="16"/>
        <v>4.4938701159115908</v>
      </c>
    </row>
    <row r="20" spans="2:47" x14ac:dyDescent="0.25">
      <c r="B20" s="1" t="s">
        <v>40</v>
      </c>
      <c r="C20" s="20" t="e">
        <f t="shared" ref="C20:C29" si="21">(C6*1000)/F6</f>
        <v>#DIV/0!</v>
      </c>
      <c r="D20" s="20" t="e">
        <f t="shared" ref="D20:D29" si="22">(D6*1000)/F6</f>
        <v>#DIV/0!</v>
      </c>
      <c r="E20" s="20" t="e">
        <f t="shared" ref="E20:E29" si="23">(E6*1000)/F6</f>
        <v>#DIV/0!</v>
      </c>
      <c r="F20" s="1"/>
      <c r="G20" s="1" t="s">
        <v>100</v>
      </c>
      <c r="H20" s="20" t="e">
        <f t="shared" ref="H20:H29" si="24">X20</f>
        <v>#DIV/0!</v>
      </c>
      <c r="I20" s="20" t="e">
        <f t="shared" si="17"/>
        <v>#DIV/0!</v>
      </c>
      <c r="J20" s="20" t="e">
        <f t="shared" si="17"/>
        <v>#DIV/0!</v>
      </c>
      <c r="K20" s="20"/>
      <c r="L20" s="20" t="e">
        <f t="shared" ref="L20:L29" si="25">(((Y20/1000)/135.17)/(1/32.04))*100</f>
        <v>#DIV/0!</v>
      </c>
      <c r="M20" s="20" t="e">
        <f t="shared" ref="M20:M29" si="26">(((Z20/1000)/151.17)/(1/32.04))*100</f>
        <v>#DIV/0!</v>
      </c>
      <c r="N20" s="20" t="e">
        <f t="shared" ref="N20:N29" si="27">L20+M20</f>
        <v>#DIV/0!</v>
      </c>
      <c r="O20" s="1"/>
      <c r="P20" s="1" t="s">
        <v>41</v>
      </c>
      <c r="Q20" s="20">
        <f t="shared" si="18"/>
        <v>0</v>
      </c>
      <c r="R20" s="20"/>
      <c r="S20" s="19"/>
      <c r="T20" s="20">
        <f t="shared" si="19"/>
        <v>0</v>
      </c>
      <c r="U20" s="20"/>
      <c r="V20" s="21">
        <f t="shared" si="20"/>
        <v>0</v>
      </c>
      <c r="W20" s="10" t="s">
        <v>100</v>
      </c>
      <c r="X20" s="20" t="e">
        <f t="shared" ref="X20:X29" si="28">((Z5+C6)/(X5+F6))*1000</f>
        <v>#DIV/0!</v>
      </c>
      <c r="Y20" s="20" t="e">
        <f t="shared" ref="Y20:Y29" si="29">(((Y5/2)+D6)/(X5+F6))*1000</f>
        <v>#DIV/0!</v>
      </c>
      <c r="Z20" s="20" t="e">
        <f t="shared" ref="Z20:Z29" si="30">(((Y5/2)+E6)/(X5+F6))*1000</f>
        <v>#DIV/0!</v>
      </c>
      <c r="AA20" s="1"/>
      <c r="AB20" s="1"/>
      <c r="AC20" s="1"/>
      <c r="AD20" s="1"/>
      <c r="AI20" s="14" t="s">
        <v>101</v>
      </c>
      <c r="AJ20" s="5"/>
      <c r="AK20" s="14">
        <f t="shared" si="11"/>
        <v>-5.0375799999999998E-2</v>
      </c>
      <c r="AL20" s="14"/>
      <c r="AM20" s="5"/>
      <c r="AN20" s="14">
        <f t="shared" si="12"/>
        <v>-7.006610000000001E-5</v>
      </c>
      <c r="AO20" s="14"/>
      <c r="AP20" s="5"/>
      <c r="AQ20" s="14">
        <f t="shared" si="13"/>
        <v>-2.3736400000000002E-3</v>
      </c>
      <c r="AR20" s="14"/>
      <c r="AS20" s="14">
        <f t="shared" si="14"/>
        <v>95.373477943217637</v>
      </c>
      <c r="AT20" s="14">
        <f t="shared" si="15"/>
        <v>0.13265194087076101</v>
      </c>
      <c r="AU20" s="14">
        <f t="shared" si="16"/>
        <v>4.4938701159115908</v>
      </c>
    </row>
    <row r="21" spans="2:47" x14ac:dyDescent="0.25">
      <c r="B21" s="1" t="s">
        <v>44</v>
      </c>
      <c r="C21" s="20" t="e">
        <f t="shared" si="21"/>
        <v>#DIV/0!</v>
      </c>
      <c r="D21" s="20" t="e">
        <f t="shared" si="22"/>
        <v>#DIV/0!</v>
      </c>
      <c r="E21" s="20" t="e">
        <f t="shared" si="23"/>
        <v>#DIV/0!</v>
      </c>
      <c r="F21" s="1"/>
      <c r="G21" s="1" t="s">
        <v>102</v>
      </c>
      <c r="H21" s="20" t="e">
        <f t="shared" si="24"/>
        <v>#DIV/0!</v>
      </c>
      <c r="I21" s="20" t="e">
        <f t="shared" si="17"/>
        <v>#DIV/0!</v>
      </c>
      <c r="J21" s="20" t="e">
        <f t="shared" si="17"/>
        <v>#DIV/0!</v>
      </c>
      <c r="K21" s="20"/>
      <c r="L21" s="20" t="e">
        <f t="shared" si="25"/>
        <v>#DIV/0!</v>
      </c>
      <c r="M21" s="20" t="e">
        <f t="shared" si="26"/>
        <v>#DIV/0!</v>
      </c>
      <c r="N21" s="20" t="e">
        <f t="shared" si="27"/>
        <v>#DIV/0!</v>
      </c>
      <c r="O21" s="1"/>
      <c r="P21" s="1" t="s">
        <v>45</v>
      </c>
      <c r="Q21" s="20">
        <f t="shared" si="18"/>
        <v>0</v>
      </c>
      <c r="R21" s="20"/>
      <c r="S21" s="19"/>
      <c r="T21" s="20">
        <f t="shared" si="19"/>
        <v>0</v>
      </c>
      <c r="U21" s="20"/>
      <c r="V21" s="21">
        <f t="shared" si="20"/>
        <v>0</v>
      </c>
      <c r="W21" s="10" t="s">
        <v>102</v>
      </c>
      <c r="X21" s="20" t="e">
        <f t="shared" si="28"/>
        <v>#DIV/0!</v>
      </c>
      <c r="Y21" s="20" t="e">
        <f t="shared" si="29"/>
        <v>#DIV/0!</v>
      </c>
      <c r="Z21" s="20" t="e">
        <f t="shared" si="30"/>
        <v>#DIV/0!</v>
      </c>
      <c r="AA21" s="1"/>
      <c r="AB21" s="1"/>
      <c r="AC21" s="1"/>
      <c r="AD21" s="1"/>
      <c r="AI21" s="14" t="s">
        <v>103</v>
      </c>
      <c r="AJ21" s="5"/>
      <c r="AK21" s="14">
        <f t="shared" si="11"/>
        <v>-5.0375799999999998E-2</v>
      </c>
      <c r="AL21" s="14"/>
      <c r="AM21" s="5"/>
      <c r="AN21" s="14">
        <f t="shared" si="12"/>
        <v>-7.006610000000001E-5</v>
      </c>
      <c r="AO21" s="14"/>
      <c r="AP21" s="5"/>
      <c r="AQ21" s="14">
        <f t="shared" si="13"/>
        <v>-2.3736400000000002E-3</v>
      </c>
      <c r="AR21" s="14"/>
      <c r="AS21" s="14">
        <f t="shared" si="14"/>
        <v>95.373477943217637</v>
      </c>
      <c r="AT21" s="14">
        <f t="shared" si="15"/>
        <v>0.13265194087076101</v>
      </c>
      <c r="AU21" s="14">
        <f t="shared" si="16"/>
        <v>4.4938701159115908</v>
      </c>
    </row>
    <row r="22" spans="2:47" x14ac:dyDescent="0.25">
      <c r="B22" s="1" t="s">
        <v>48</v>
      </c>
      <c r="C22" s="20" t="e">
        <f t="shared" si="21"/>
        <v>#DIV/0!</v>
      </c>
      <c r="D22" s="20" t="e">
        <f t="shared" si="22"/>
        <v>#DIV/0!</v>
      </c>
      <c r="E22" s="20" t="e">
        <f t="shared" si="23"/>
        <v>#DIV/0!</v>
      </c>
      <c r="F22" s="1"/>
      <c r="G22" s="1" t="s">
        <v>104</v>
      </c>
      <c r="H22" s="20" t="e">
        <f t="shared" si="24"/>
        <v>#DIV/0!</v>
      </c>
      <c r="I22" s="20" t="e">
        <f t="shared" si="17"/>
        <v>#DIV/0!</v>
      </c>
      <c r="J22" s="20" t="e">
        <f t="shared" si="17"/>
        <v>#DIV/0!</v>
      </c>
      <c r="K22" s="20"/>
      <c r="L22" s="20" t="e">
        <f t="shared" si="25"/>
        <v>#DIV/0!</v>
      </c>
      <c r="M22" s="20" t="e">
        <f t="shared" si="26"/>
        <v>#DIV/0!</v>
      </c>
      <c r="N22" s="20" t="e">
        <f t="shared" si="27"/>
        <v>#DIV/0!</v>
      </c>
      <c r="O22" s="1"/>
      <c r="P22" s="1" t="s">
        <v>49</v>
      </c>
      <c r="Q22" s="20">
        <f t="shared" si="18"/>
        <v>0</v>
      </c>
      <c r="R22" s="20"/>
      <c r="S22" s="19"/>
      <c r="T22" s="20">
        <f t="shared" si="19"/>
        <v>0</v>
      </c>
      <c r="U22" s="20"/>
      <c r="V22" s="21">
        <f t="shared" si="20"/>
        <v>0</v>
      </c>
      <c r="W22" s="10" t="s">
        <v>104</v>
      </c>
      <c r="X22" s="20" t="e">
        <f t="shared" si="28"/>
        <v>#DIV/0!</v>
      </c>
      <c r="Y22" s="20" t="e">
        <f t="shared" si="29"/>
        <v>#DIV/0!</v>
      </c>
      <c r="Z22" s="20" t="e">
        <f t="shared" si="30"/>
        <v>#DIV/0!</v>
      </c>
      <c r="AA22" s="1"/>
      <c r="AB22" s="1"/>
      <c r="AC22" s="1"/>
      <c r="AD22" s="1"/>
      <c r="AI22" s="14" t="s">
        <v>105</v>
      </c>
      <c r="AJ22" s="5"/>
      <c r="AK22" s="14">
        <f t="shared" si="11"/>
        <v>-5.0375799999999998E-2</v>
      </c>
      <c r="AL22" s="14"/>
      <c r="AM22" s="5"/>
      <c r="AN22" s="14">
        <f t="shared" si="12"/>
        <v>-7.006610000000001E-5</v>
      </c>
      <c r="AO22" s="14"/>
      <c r="AP22" s="5"/>
      <c r="AQ22" s="14">
        <f t="shared" si="13"/>
        <v>-2.3736400000000002E-3</v>
      </c>
      <c r="AR22" s="14"/>
      <c r="AS22" s="14">
        <f t="shared" si="14"/>
        <v>95.373477943217637</v>
      </c>
      <c r="AT22" s="14">
        <f t="shared" si="15"/>
        <v>0.13265194087076101</v>
      </c>
      <c r="AU22" s="14">
        <f t="shared" si="16"/>
        <v>4.4938701159115908</v>
      </c>
    </row>
    <row r="23" spans="2:47" x14ac:dyDescent="0.25">
      <c r="B23" s="1" t="s">
        <v>52</v>
      </c>
      <c r="C23" s="20" t="e">
        <f t="shared" si="21"/>
        <v>#DIV/0!</v>
      </c>
      <c r="D23" s="20" t="e">
        <f t="shared" si="22"/>
        <v>#DIV/0!</v>
      </c>
      <c r="E23" s="20" t="e">
        <f t="shared" si="23"/>
        <v>#DIV/0!</v>
      </c>
      <c r="F23" s="1"/>
      <c r="G23" s="1" t="s">
        <v>106</v>
      </c>
      <c r="H23" s="20" t="e">
        <f t="shared" si="24"/>
        <v>#DIV/0!</v>
      </c>
      <c r="I23" s="20" t="e">
        <f t="shared" si="17"/>
        <v>#DIV/0!</v>
      </c>
      <c r="J23" s="20" t="e">
        <f t="shared" si="17"/>
        <v>#DIV/0!</v>
      </c>
      <c r="K23" s="20"/>
      <c r="L23" s="20" t="e">
        <f t="shared" si="25"/>
        <v>#DIV/0!</v>
      </c>
      <c r="M23" s="20" t="e">
        <f t="shared" si="26"/>
        <v>#DIV/0!</v>
      </c>
      <c r="N23" s="20" t="e">
        <f t="shared" si="27"/>
        <v>#DIV/0!</v>
      </c>
      <c r="O23" s="1"/>
      <c r="P23" s="1" t="s">
        <v>53</v>
      </c>
      <c r="Q23" s="20">
        <f t="shared" si="18"/>
        <v>0</v>
      </c>
      <c r="R23" s="20"/>
      <c r="S23" s="19"/>
      <c r="T23" s="20">
        <f t="shared" si="19"/>
        <v>0</v>
      </c>
      <c r="U23" s="20"/>
      <c r="V23" s="21">
        <f t="shared" si="20"/>
        <v>0</v>
      </c>
      <c r="W23" s="10" t="s">
        <v>106</v>
      </c>
      <c r="X23" s="20" t="e">
        <f t="shared" si="28"/>
        <v>#DIV/0!</v>
      </c>
      <c r="Y23" s="20" t="e">
        <f t="shared" si="29"/>
        <v>#DIV/0!</v>
      </c>
      <c r="Z23" s="20" t="e">
        <f t="shared" si="30"/>
        <v>#DIV/0!</v>
      </c>
      <c r="AA23" s="1"/>
      <c r="AB23" s="1"/>
      <c r="AC23" s="1"/>
      <c r="AD23" s="1"/>
      <c r="AI23" s="14" t="s">
        <v>107</v>
      </c>
      <c r="AJ23" s="5"/>
      <c r="AK23" s="14">
        <f t="shared" si="11"/>
        <v>-5.0375799999999998E-2</v>
      </c>
      <c r="AL23" s="14"/>
      <c r="AM23" s="5"/>
      <c r="AN23" s="14">
        <f t="shared" si="12"/>
        <v>-7.006610000000001E-5</v>
      </c>
      <c r="AO23" s="14"/>
      <c r="AP23" s="5"/>
      <c r="AQ23" s="14">
        <f t="shared" si="13"/>
        <v>-2.3736400000000002E-3</v>
      </c>
      <c r="AR23" s="14"/>
      <c r="AS23" s="14">
        <f t="shared" si="14"/>
        <v>95.373477943217637</v>
      </c>
      <c r="AT23" s="14">
        <f t="shared" si="15"/>
        <v>0.13265194087076101</v>
      </c>
      <c r="AU23" s="14">
        <f t="shared" si="16"/>
        <v>4.4938701159115908</v>
      </c>
    </row>
    <row r="24" spans="2:47" x14ac:dyDescent="0.25">
      <c r="B24" s="1" t="s">
        <v>56</v>
      </c>
      <c r="C24" s="20" t="e">
        <f t="shared" si="21"/>
        <v>#DIV/0!</v>
      </c>
      <c r="D24" s="20" t="e">
        <f t="shared" si="22"/>
        <v>#DIV/0!</v>
      </c>
      <c r="E24" s="20" t="e">
        <f t="shared" si="23"/>
        <v>#DIV/0!</v>
      </c>
      <c r="F24" s="1"/>
      <c r="G24" s="1" t="s">
        <v>108</v>
      </c>
      <c r="H24" s="20" t="e">
        <f t="shared" si="24"/>
        <v>#DIV/0!</v>
      </c>
      <c r="I24" s="20" t="e">
        <f t="shared" si="17"/>
        <v>#DIV/0!</v>
      </c>
      <c r="J24" s="20" t="e">
        <f t="shared" si="17"/>
        <v>#DIV/0!</v>
      </c>
      <c r="K24" s="20"/>
      <c r="L24" s="20" t="e">
        <f t="shared" si="25"/>
        <v>#DIV/0!</v>
      </c>
      <c r="M24" s="20" t="e">
        <f t="shared" si="26"/>
        <v>#DIV/0!</v>
      </c>
      <c r="N24" s="20" t="e">
        <f t="shared" si="27"/>
        <v>#DIV/0!</v>
      </c>
      <c r="O24" s="1"/>
      <c r="P24" s="1" t="s">
        <v>57</v>
      </c>
      <c r="Q24" s="20">
        <f t="shared" si="18"/>
        <v>0</v>
      </c>
      <c r="R24" s="20"/>
      <c r="S24" s="19"/>
      <c r="T24" s="20">
        <f t="shared" si="19"/>
        <v>0</v>
      </c>
      <c r="U24" s="20"/>
      <c r="V24" s="21">
        <f t="shared" si="20"/>
        <v>0</v>
      </c>
      <c r="W24" s="10" t="s">
        <v>108</v>
      </c>
      <c r="X24" s="20" t="e">
        <f t="shared" si="28"/>
        <v>#DIV/0!</v>
      </c>
      <c r="Y24" s="20" t="e">
        <f t="shared" si="29"/>
        <v>#DIV/0!</v>
      </c>
      <c r="Z24" s="20" t="e">
        <f t="shared" si="30"/>
        <v>#DIV/0!</v>
      </c>
      <c r="AA24" s="1"/>
      <c r="AB24" s="1"/>
      <c r="AC24" s="1"/>
      <c r="AD24" s="1"/>
      <c r="AI24" s="14" t="s">
        <v>109</v>
      </c>
      <c r="AJ24" s="5"/>
      <c r="AK24" s="14">
        <f t="shared" si="11"/>
        <v>-5.0375799999999998E-2</v>
      </c>
      <c r="AL24" s="14"/>
      <c r="AM24" s="5"/>
      <c r="AN24" s="14">
        <f t="shared" si="12"/>
        <v>-7.006610000000001E-5</v>
      </c>
      <c r="AO24" s="14"/>
      <c r="AP24" s="5"/>
      <c r="AQ24" s="14">
        <f t="shared" si="13"/>
        <v>-2.3736400000000002E-3</v>
      </c>
      <c r="AR24" s="14"/>
      <c r="AS24" s="14">
        <f t="shared" si="14"/>
        <v>95.373477943217637</v>
      </c>
      <c r="AT24" s="14">
        <f t="shared" si="15"/>
        <v>0.13265194087076101</v>
      </c>
      <c r="AU24" s="14">
        <f t="shared" si="16"/>
        <v>4.4938701159115908</v>
      </c>
    </row>
    <row r="25" spans="2:47" x14ac:dyDescent="0.25">
      <c r="B25" s="1" t="s">
        <v>60</v>
      </c>
      <c r="C25" s="20" t="e">
        <f t="shared" si="21"/>
        <v>#DIV/0!</v>
      </c>
      <c r="D25" s="20" t="e">
        <f t="shared" si="22"/>
        <v>#DIV/0!</v>
      </c>
      <c r="E25" s="20" t="e">
        <f t="shared" si="23"/>
        <v>#DIV/0!</v>
      </c>
      <c r="F25" s="1"/>
      <c r="G25" s="1" t="s">
        <v>110</v>
      </c>
      <c r="H25" s="20" t="e">
        <f t="shared" si="24"/>
        <v>#DIV/0!</v>
      </c>
      <c r="I25" s="20" t="e">
        <f t="shared" si="17"/>
        <v>#DIV/0!</v>
      </c>
      <c r="J25" s="20" t="e">
        <f t="shared" si="17"/>
        <v>#DIV/0!</v>
      </c>
      <c r="K25" s="20"/>
      <c r="L25" s="20" t="e">
        <f t="shared" si="25"/>
        <v>#DIV/0!</v>
      </c>
      <c r="M25" s="20" t="e">
        <f t="shared" si="26"/>
        <v>#DIV/0!</v>
      </c>
      <c r="N25" s="20" t="e">
        <f t="shared" si="27"/>
        <v>#DIV/0!</v>
      </c>
      <c r="O25" s="1"/>
      <c r="P25" s="1" t="s">
        <v>61</v>
      </c>
      <c r="Q25" s="20">
        <f t="shared" si="18"/>
        <v>0</v>
      </c>
      <c r="R25" s="20"/>
      <c r="S25" s="19"/>
      <c r="T25" s="20">
        <f t="shared" si="19"/>
        <v>0</v>
      </c>
      <c r="U25" s="20"/>
      <c r="V25" s="21">
        <f t="shared" si="20"/>
        <v>0</v>
      </c>
      <c r="W25" s="10" t="s">
        <v>110</v>
      </c>
      <c r="X25" s="20" t="e">
        <f t="shared" si="28"/>
        <v>#DIV/0!</v>
      </c>
      <c r="Y25" s="20" t="e">
        <f t="shared" si="29"/>
        <v>#DIV/0!</v>
      </c>
      <c r="Z25" s="20" t="e">
        <f t="shared" si="30"/>
        <v>#DIV/0!</v>
      </c>
      <c r="AA25" s="1"/>
      <c r="AB25" s="1"/>
      <c r="AC25" s="1"/>
      <c r="AD25" s="1"/>
      <c r="AI25" s="14" t="s">
        <v>111</v>
      </c>
      <c r="AJ25" s="5"/>
      <c r="AK25" s="14">
        <f t="shared" si="11"/>
        <v>-5.0375799999999998E-2</v>
      </c>
      <c r="AL25" s="14"/>
      <c r="AM25" s="5"/>
      <c r="AN25" s="14">
        <f t="shared" si="12"/>
        <v>-7.006610000000001E-5</v>
      </c>
      <c r="AO25" s="14"/>
      <c r="AP25" s="5"/>
      <c r="AQ25" s="14">
        <f t="shared" si="13"/>
        <v>-2.3736400000000002E-3</v>
      </c>
      <c r="AR25" s="14"/>
      <c r="AS25" s="14">
        <f t="shared" si="14"/>
        <v>95.373477943217637</v>
      </c>
      <c r="AT25" s="14">
        <f t="shared" si="15"/>
        <v>0.13265194087076101</v>
      </c>
      <c r="AU25" s="14">
        <f t="shared" si="16"/>
        <v>4.4938701159115908</v>
      </c>
    </row>
    <row r="26" spans="2:47" x14ac:dyDescent="0.25">
      <c r="B26" s="1" t="s">
        <v>64</v>
      </c>
      <c r="C26" s="20" t="e">
        <f t="shared" si="21"/>
        <v>#DIV/0!</v>
      </c>
      <c r="D26" s="20" t="e">
        <f t="shared" si="22"/>
        <v>#DIV/0!</v>
      </c>
      <c r="E26" s="20" t="e">
        <f t="shared" si="23"/>
        <v>#DIV/0!</v>
      </c>
      <c r="F26" s="1"/>
      <c r="G26" s="1" t="s">
        <v>112</v>
      </c>
      <c r="H26" s="20" t="e">
        <f t="shared" si="24"/>
        <v>#DIV/0!</v>
      </c>
      <c r="I26" s="20" t="e">
        <f t="shared" si="17"/>
        <v>#DIV/0!</v>
      </c>
      <c r="J26" s="20" t="e">
        <f t="shared" si="17"/>
        <v>#DIV/0!</v>
      </c>
      <c r="K26" s="20"/>
      <c r="L26" s="20" t="e">
        <f t="shared" si="25"/>
        <v>#DIV/0!</v>
      </c>
      <c r="M26" s="20" t="e">
        <f t="shared" si="26"/>
        <v>#DIV/0!</v>
      </c>
      <c r="N26" s="20" t="e">
        <f t="shared" si="27"/>
        <v>#DIV/0!</v>
      </c>
      <c r="O26" s="1"/>
      <c r="P26" s="1" t="s">
        <v>65</v>
      </c>
      <c r="Q26" s="20">
        <f t="shared" si="18"/>
        <v>0</v>
      </c>
      <c r="R26" s="20"/>
      <c r="S26" s="19"/>
      <c r="T26" s="20">
        <f t="shared" si="19"/>
        <v>0</v>
      </c>
      <c r="U26" s="20"/>
      <c r="V26" s="21">
        <f t="shared" si="20"/>
        <v>0</v>
      </c>
      <c r="W26" s="10" t="s">
        <v>112</v>
      </c>
      <c r="X26" s="20" t="e">
        <f t="shared" si="28"/>
        <v>#DIV/0!</v>
      </c>
      <c r="Y26" s="20" t="e">
        <f t="shared" si="29"/>
        <v>#DIV/0!</v>
      </c>
      <c r="Z26" s="20" t="e">
        <f t="shared" si="30"/>
        <v>#DIV/0!</v>
      </c>
      <c r="AA26" s="1"/>
      <c r="AB26" s="1"/>
      <c r="AC26" s="1"/>
      <c r="AD26" s="1"/>
      <c r="AI26" s="14" t="s">
        <v>113</v>
      </c>
      <c r="AJ26" s="5"/>
      <c r="AK26" s="14">
        <f t="shared" si="11"/>
        <v>-5.0375799999999998E-2</v>
      </c>
      <c r="AL26" s="14"/>
      <c r="AM26" s="5"/>
      <c r="AN26" s="14">
        <f t="shared" si="12"/>
        <v>-7.006610000000001E-5</v>
      </c>
      <c r="AO26" s="14"/>
      <c r="AP26" s="5"/>
      <c r="AQ26" s="14">
        <f t="shared" si="13"/>
        <v>-2.3736400000000002E-3</v>
      </c>
      <c r="AR26" s="14"/>
      <c r="AS26" s="14">
        <f t="shared" si="14"/>
        <v>95.373477943217637</v>
      </c>
      <c r="AT26" s="14">
        <f t="shared" si="15"/>
        <v>0.13265194087076101</v>
      </c>
      <c r="AU26" s="14">
        <f t="shared" si="16"/>
        <v>4.4938701159115908</v>
      </c>
    </row>
    <row r="27" spans="2:47" x14ac:dyDescent="0.25">
      <c r="B27" s="1" t="s">
        <v>68</v>
      </c>
      <c r="C27" s="20" t="e">
        <f t="shared" si="21"/>
        <v>#DIV/0!</v>
      </c>
      <c r="D27" s="20" t="e">
        <f t="shared" si="22"/>
        <v>#DIV/0!</v>
      </c>
      <c r="E27" s="20" t="e">
        <f t="shared" si="23"/>
        <v>#DIV/0!</v>
      </c>
      <c r="F27" s="1"/>
      <c r="G27" s="1" t="s">
        <v>114</v>
      </c>
      <c r="H27" s="20" t="e">
        <f t="shared" si="24"/>
        <v>#DIV/0!</v>
      </c>
      <c r="I27" s="20" t="e">
        <f t="shared" si="17"/>
        <v>#DIV/0!</v>
      </c>
      <c r="J27" s="20" t="e">
        <f t="shared" si="17"/>
        <v>#DIV/0!</v>
      </c>
      <c r="K27" s="20"/>
      <c r="L27" s="20" t="e">
        <f t="shared" si="25"/>
        <v>#DIV/0!</v>
      </c>
      <c r="M27" s="20" t="e">
        <f t="shared" si="26"/>
        <v>#DIV/0!</v>
      </c>
      <c r="N27" s="20" t="e">
        <f t="shared" si="27"/>
        <v>#DIV/0!</v>
      </c>
      <c r="O27" s="1"/>
      <c r="P27" s="1" t="s">
        <v>69</v>
      </c>
      <c r="Q27" s="20">
        <f t="shared" si="18"/>
        <v>0</v>
      </c>
      <c r="R27" s="20"/>
      <c r="S27" s="19"/>
      <c r="T27" s="20">
        <f t="shared" si="19"/>
        <v>0</v>
      </c>
      <c r="U27" s="20"/>
      <c r="V27" s="21">
        <f t="shared" si="20"/>
        <v>0</v>
      </c>
      <c r="W27" s="10" t="s">
        <v>114</v>
      </c>
      <c r="X27" s="20" t="e">
        <f t="shared" si="28"/>
        <v>#DIV/0!</v>
      </c>
      <c r="Y27" s="20" t="e">
        <f t="shared" si="29"/>
        <v>#DIV/0!</v>
      </c>
      <c r="Z27" s="20" t="e">
        <f t="shared" si="30"/>
        <v>#DIV/0!</v>
      </c>
      <c r="AA27" s="1"/>
      <c r="AB27" s="1"/>
      <c r="AC27" s="1"/>
      <c r="AD27" s="1"/>
      <c r="AI27" s="14" t="s">
        <v>115</v>
      </c>
      <c r="AJ27" s="5"/>
      <c r="AK27" s="14">
        <f t="shared" si="11"/>
        <v>-5.0375799999999998E-2</v>
      </c>
      <c r="AL27" s="14"/>
      <c r="AM27" s="5"/>
      <c r="AN27" s="14">
        <f t="shared" si="12"/>
        <v>-7.006610000000001E-5</v>
      </c>
      <c r="AO27" s="14"/>
      <c r="AP27" s="5"/>
      <c r="AQ27" s="14">
        <f t="shared" si="13"/>
        <v>-2.3736400000000002E-3</v>
      </c>
      <c r="AR27" s="14"/>
      <c r="AS27" s="14">
        <f t="shared" si="14"/>
        <v>95.373477943217637</v>
      </c>
      <c r="AT27" s="14">
        <f t="shared" si="15"/>
        <v>0.13265194087076101</v>
      </c>
      <c r="AU27" s="14">
        <f t="shared" si="16"/>
        <v>4.4938701159115908</v>
      </c>
    </row>
    <row r="28" spans="2:47" x14ac:dyDescent="0.25">
      <c r="B28" s="1" t="s">
        <v>72</v>
      </c>
      <c r="C28" s="20" t="e">
        <f t="shared" si="21"/>
        <v>#DIV/0!</v>
      </c>
      <c r="D28" s="20" t="e">
        <f t="shared" si="22"/>
        <v>#DIV/0!</v>
      </c>
      <c r="E28" s="20" t="e">
        <f t="shared" si="23"/>
        <v>#DIV/0!</v>
      </c>
      <c r="F28" s="1"/>
      <c r="G28" s="1" t="s">
        <v>116</v>
      </c>
      <c r="H28" s="20" t="e">
        <f t="shared" si="24"/>
        <v>#DIV/0!</v>
      </c>
      <c r="I28" s="20" t="e">
        <f t="shared" si="17"/>
        <v>#DIV/0!</v>
      </c>
      <c r="J28" s="20" t="e">
        <f t="shared" si="17"/>
        <v>#DIV/0!</v>
      </c>
      <c r="K28" s="20"/>
      <c r="L28" s="20" t="e">
        <f t="shared" si="25"/>
        <v>#DIV/0!</v>
      </c>
      <c r="M28" s="20" t="e">
        <f t="shared" si="26"/>
        <v>#DIV/0!</v>
      </c>
      <c r="N28" s="20" t="e">
        <f t="shared" si="27"/>
        <v>#DIV/0!</v>
      </c>
      <c r="O28" s="1"/>
      <c r="P28" s="1" t="s">
        <v>73</v>
      </c>
      <c r="Q28" s="20">
        <f t="shared" si="18"/>
        <v>0</v>
      </c>
      <c r="R28" s="20"/>
      <c r="S28" s="19"/>
      <c r="T28" s="20">
        <f t="shared" si="19"/>
        <v>0</v>
      </c>
      <c r="U28" s="20"/>
      <c r="V28" s="21">
        <f t="shared" si="20"/>
        <v>0</v>
      </c>
      <c r="W28" s="10" t="s">
        <v>116</v>
      </c>
      <c r="X28" s="20" t="e">
        <f t="shared" si="28"/>
        <v>#DIV/0!</v>
      </c>
      <c r="Y28" s="20" t="e">
        <f t="shared" si="29"/>
        <v>#DIV/0!</v>
      </c>
      <c r="Z28" s="20" t="e">
        <f t="shared" si="30"/>
        <v>#DIV/0!</v>
      </c>
      <c r="AA28" s="1"/>
      <c r="AB28" s="1"/>
      <c r="AC28" s="1"/>
      <c r="AD28" s="1"/>
      <c r="AI28" s="14" t="s">
        <v>117</v>
      </c>
      <c r="AJ28" s="5"/>
      <c r="AK28" s="14">
        <f t="shared" si="11"/>
        <v>-5.0375799999999998E-2</v>
      </c>
      <c r="AL28" s="14"/>
      <c r="AM28" s="5"/>
      <c r="AN28" s="14">
        <f t="shared" si="12"/>
        <v>-7.006610000000001E-5</v>
      </c>
      <c r="AO28" s="14"/>
      <c r="AP28" s="5"/>
      <c r="AQ28" s="14">
        <f t="shared" si="13"/>
        <v>-2.3736400000000002E-3</v>
      </c>
      <c r="AR28" s="14"/>
      <c r="AS28" s="14">
        <f t="shared" si="14"/>
        <v>95.373477943217637</v>
      </c>
      <c r="AT28" s="14">
        <f t="shared" si="15"/>
        <v>0.13265194087076101</v>
      </c>
      <c r="AU28" s="14">
        <f t="shared" si="16"/>
        <v>4.4938701159115908</v>
      </c>
    </row>
    <row r="29" spans="2:47" x14ac:dyDescent="0.25">
      <c r="B29" s="1" t="s">
        <v>76</v>
      </c>
      <c r="C29" s="20" t="e">
        <f t="shared" si="21"/>
        <v>#DIV/0!</v>
      </c>
      <c r="D29" s="20" t="e">
        <f t="shared" si="22"/>
        <v>#DIV/0!</v>
      </c>
      <c r="E29" s="20" t="e">
        <f t="shared" si="23"/>
        <v>#DIV/0!</v>
      </c>
      <c r="F29" s="1"/>
      <c r="G29" s="1" t="s">
        <v>118</v>
      </c>
      <c r="H29" s="20" t="e">
        <f t="shared" si="24"/>
        <v>#DIV/0!</v>
      </c>
      <c r="I29" s="20" t="e">
        <f t="shared" si="17"/>
        <v>#DIV/0!</v>
      </c>
      <c r="J29" s="20" t="e">
        <f t="shared" si="17"/>
        <v>#DIV/0!</v>
      </c>
      <c r="K29" s="20"/>
      <c r="L29" s="20" t="e">
        <f t="shared" si="25"/>
        <v>#DIV/0!</v>
      </c>
      <c r="M29" s="20" t="e">
        <f t="shared" si="26"/>
        <v>#DIV/0!</v>
      </c>
      <c r="N29" s="20" t="e">
        <f t="shared" si="27"/>
        <v>#DIV/0!</v>
      </c>
      <c r="O29" s="1"/>
      <c r="P29" s="1" t="s">
        <v>77</v>
      </c>
      <c r="Q29" s="20">
        <f t="shared" si="18"/>
        <v>0</v>
      </c>
      <c r="R29" s="20"/>
      <c r="S29" s="19"/>
      <c r="T29" s="20">
        <f>S29-I15</f>
        <v>0</v>
      </c>
      <c r="U29" s="20"/>
      <c r="V29" s="21">
        <f t="shared" si="20"/>
        <v>0</v>
      </c>
      <c r="W29" s="10" t="s">
        <v>118</v>
      </c>
      <c r="X29" s="20" t="e">
        <f t="shared" si="28"/>
        <v>#DIV/0!</v>
      </c>
      <c r="Y29" s="20" t="e">
        <f t="shared" si="29"/>
        <v>#DIV/0!</v>
      </c>
      <c r="Z29" s="20" t="e">
        <f t="shared" si="30"/>
        <v>#DIV/0!</v>
      </c>
      <c r="AA29" s="1"/>
      <c r="AB29" s="1"/>
      <c r="AC29" s="1"/>
      <c r="AD29" s="1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</row>
    <row r="30" spans="2:47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2:47" x14ac:dyDescent="0.25">
      <c r="AI31" t="s">
        <v>119</v>
      </c>
      <c r="AP31" t="s">
        <v>120</v>
      </c>
    </row>
    <row r="32" spans="2:47" x14ac:dyDescent="0.25">
      <c r="AJ32" t="s">
        <v>121</v>
      </c>
      <c r="AK32" t="s">
        <v>122</v>
      </c>
      <c r="AL32" t="s">
        <v>123</v>
      </c>
      <c r="AM32" t="s">
        <v>124</v>
      </c>
      <c r="AQ32" t="s">
        <v>121</v>
      </c>
      <c r="AR32" t="s">
        <v>122</v>
      </c>
      <c r="AS32" t="s">
        <v>123</v>
      </c>
      <c r="AT32" t="s">
        <v>124</v>
      </c>
    </row>
    <row r="33" spans="2:46" x14ac:dyDescent="0.25">
      <c r="B33" t="s">
        <v>125</v>
      </c>
      <c r="R33" t="s">
        <v>126</v>
      </c>
      <c r="W33" t="s">
        <v>127</v>
      </c>
      <c r="AI33" t="s">
        <v>34</v>
      </c>
      <c r="AJ33" t="e">
        <f t="shared" ref="AJ33:AJ43" si="31">AA5+AB5</f>
        <v>#DIV/0!</v>
      </c>
      <c r="AK33" t="e">
        <f t="shared" ref="AK33:AK43" si="32">(AS6/100)*AJ33</f>
        <v>#DIV/0!</v>
      </c>
      <c r="AL33" t="e">
        <f t="shared" ref="AL33:AL43" si="33">(AT6/100)*AJ33</f>
        <v>#DIV/0!</v>
      </c>
      <c r="AM33" t="e">
        <f t="shared" ref="AM33:AM43" si="34">(AU6/100)*AJ33</f>
        <v>#DIV/0!</v>
      </c>
      <c r="AP33" t="s">
        <v>34</v>
      </c>
      <c r="AQ33" t="e">
        <f>AJ33</f>
        <v>#DIV/0!</v>
      </c>
      <c r="AR33" t="e">
        <f>(N36/100)*AQ33</f>
        <v>#DIV/0!</v>
      </c>
      <c r="AS33" t="e">
        <f>(O36/100)*$AQ33</f>
        <v>#DIV/0!</v>
      </c>
      <c r="AT33" t="e">
        <f>(P36/100)*$AQ33</f>
        <v>#DIV/0!</v>
      </c>
    </row>
    <row r="34" spans="2:46" x14ac:dyDescent="0.25">
      <c r="B34" s="2"/>
      <c r="C34" s="2"/>
      <c r="D34" s="2"/>
      <c r="E34" s="2"/>
      <c r="F34" s="2"/>
      <c r="G34" s="2"/>
      <c r="H34" s="2"/>
      <c r="I34" s="2"/>
      <c r="J34" s="34" t="s">
        <v>128</v>
      </c>
      <c r="K34" s="34"/>
      <c r="L34" s="34"/>
      <c r="M34" s="2"/>
      <c r="N34" s="2"/>
      <c r="O34" s="2"/>
      <c r="P34" s="2"/>
      <c r="R34" s="4" t="s">
        <v>129</v>
      </c>
      <c r="S34" s="4"/>
      <c r="T34" s="4"/>
      <c r="U34" s="4"/>
      <c r="W34" s="9"/>
      <c r="X34" s="9"/>
      <c r="Y34" s="9"/>
      <c r="Z34" s="9"/>
      <c r="AI34" t="s">
        <v>42</v>
      </c>
      <c r="AJ34" t="e">
        <f t="shared" si="31"/>
        <v>#DIV/0!</v>
      </c>
      <c r="AK34" t="e">
        <f t="shared" si="32"/>
        <v>#DIV/0!</v>
      </c>
      <c r="AL34" t="e">
        <f t="shared" si="33"/>
        <v>#DIV/0!</v>
      </c>
      <c r="AM34" t="e">
        <f t="shared" si="34"/>
        <v>#DIV/0!</v>
      </c>
      <c r="AP34" t="s">
        <v>42</v>
      </c>
      <c r="AQ34" t="e">
        <f t="shared" ref="AQ34:AQ43" si="35">AJ34</f>
        <v>#DIV/0!</v>
      </c>
      <c r="AR34" t="e">
        <f t="shared" ref="AR34:AR43" si="36">(N37/100)*AQ34</f>
        <v>#DIV/0!</v>
      </c>
      <c r="AS34" t="e">
        <f t="shared" ref="AS34:AT43" si="37">(O37/100)*$AQ34</f>
        <v>#DIV/0!</v>
      </c>
      <c r="AT34" t="e">
        <f t="shared" si="37"/>
        <v>#DIV/0!</v>
      </c>
    </row>
    <row r="35" spans="2:46" x14ac:dyDescent="0.25">
      <c r="B35" s="2"/>
      <c r="C35" s="2" t="s">
        <v>130</v>
      </c>
      <c r="D35" s="2" t="s">
        <v>131</v>
      </c>
      <c r="E35" s="2" t="s">
        <v>132</v>
      </c>
      <c r="F35" s="2" t="s">
        <v>133</v>
      </c>
      <c r="G35" s="2"/>
      <c r="H35" s="2" t="s">
        <v>130</v>
      </c>
      <c r="I35" s="2" t="s">
        <v>131</v>
      </c>
      <c r="J35" s="2" t="s">
        <v>134</v>
      </c>
      <c r="K35" s="2" t="s">
        <v>135</v>
      </c>
      <c r="L35" s="2" t="s">
        <v>136</v>
      </c>
      <c r="M35" s="2"/>
      <c r="N35" s="15" t="s">
        <v>37</v>
      </c>
      <c r="O35" s="2" t="s">
        <v>38</v>
      </c>
      <c r="P35" s="2" t="s">
        <v>39</v>
      </c>
      <c r="R35" s="4"/>
      <c r="S35" s="4" t="s">
        <v>137</v>
      </c>
      <c r="T35" s="4" t="s">
        <v>138</v>
      </c>
      <c r="U35" s="4"/>
      <c r="W35" s="9"/>
      <c r="X35" s="9" t="s">
        <v>139</v>
      </c>
      <c r="Y35" s="9" t="s">
        <v>140</v>
      </c>
      <c r="Z35" s="9" t="s">
        <v>141</v>
      </c>
      <c r="AI35" t="s">
        <v>46</v>
      </c>
      <c r="AJ35" t="e">
        <f t="shared" si="31"/>
        <v>#DIV/0!</v>
      </c>
      <c r="AK35" t="e">
        <f t="shared" si="32"/>
        <v>#DIV/0!</v>
      </c>
      <c r="AL35" t="e">
        <f t="shared" si="33"/>
        <v>#DIV/0!</v>
      </c>
      <c r="AM35" t="e">
        <f t="shared" si="34"/>
        <v>#DIV/0!</v>
      </c>
      <c r="AP35" t="s">
        <v>46</v>
      </c>
      <c r="AQ35" t="e">
        <f t="shared" si="35"/>
        <v>#DIV/0!</v>
      </c>
      <c r="AR35" t="e">
        <f t="shared" si="36"/>
        <v>#DIV/0!</v>
      </c>
      <c r="AS35" t="e">
        <f t="shared" si="37"/>
        <v>#DIV/0!</v>
      </c>
      <c r="AT35" t="e">
        <f t="shared" si="37"/>
        <v>#DIV/0!</v>
      </c>
    </row>
    <row r="36" spans="2:46" x14ac:dyDescent="0.25">
      <c r="B36" s="2" t="s">
        <v>33</v>
      </c>
      <c r="C36" s="19"/>
      <c r="D36" s="19"/>
      <c r="E36" s="22" t="e">
        <f>C36/D36</f>
        <v>#DIV/0!</v>
      </c>
      <c r="F36" s="22" t="e">
        <f>E36/0.792</f>
        <v>#DIV/0!</v>
      </c>
      <c r="G36" s="23" t="s">
        <v>34</v>
      </c>
      <c r="H36" s="19"/>
      <c r="I36" s="19"/>
      <c r="J36" s="22" t="e">
        <f>($H$36/$I$36)*(U36/(U36+I19+J19))</f>
        <v>#DIV/0!</v>
      </c>
      <c r="K36" s="22" t="e">
        <f>($H36/$I36)*($I19/($U36+$I19+$J19))</f>
        <v>#DIV/0!</v>
      </c>
      <c r="L36" s="22" t="e">
        <f>($H36/$I36)*($J19/($U36+$I19+$J19))</f>
        <v>#DIV/0!</v>
      </c>
      <c r="M36" s="22"/>
      <c r="N36" s="22" t="e">
        <f>$U36/($U36+$I19+$J19)*100</f>
        <v>#DIV/0!</v>
      </c>
      <c r="O36" s="22" t="e">
        <f>$I19/($U36+$I19+$J19)*100</f>
        <v>#DIV/0!</v>
      </c>
      <c r="P36" s="22" t="e">
        <f>$J19/($U36+$I19+$J19)*100</f>
        <v>#DIV/0!</v>
      </c>
      <c r="R36" s="8" t="s">
        <v>32</v>
      </c>
      <c r="S36" s="24" t="e">
        <f t="shared" ref="S36:S46" si="38">N19</f>
        <v>#DIV/0!</v>
      </c>
      <c r="T36" s="24"/>
      <c r="U36" s="24" t="e">
        <f>(-10.2023*S36)+332.11</f>
        <v>#DIV/0!</v>
      </c>
      <c r="V36" s="25"/>
      <c r="W36" s="26" t="s">
        <v>33</v>
      </c>
      <c r="X36" s="26" t="e">
        <f>C5-(U36*(F5/1000))</f>
        <v>#DIV/0!</v>
      </c>
      <c r="Y36" s="27">
        <f>T19</f>
        <v>0</v>
      </c>
      <c r="Z36" s="26" t="e">
        <f>(Y36/X36)*100</f>
        <v>#DIV/0!</v>
      </c>
      <c r="AI36" t="s">
        <v>50</v>
      </c>
      <c r="AJ36" t="e">
        <f t="shared" si="31"/>
        <v>#DIV/0!</v>
      </c>
      <c r="AK36" t="e">
        <f t="shared" si="32"/>
        <v>#DIV/0!</v>
      </c>
      <c r="AL36" t="e">
        <f t="shared" si="33"/>
        <v>#DIV/0!</v>
      </c>
      <c r="AM36" t="e">
        <f t="shared" si="34"/>
        <v>#DIV/0!</v>
      </c>
      <c r="AP36" t="s">
        <v>50</v>
      </c>
      <c r="AQ36" t="e">
        <f t="shared" si="35"/>
        <v>#DIV/0!</v>
      </c>
      <c r="AR36" t="e">
        <f t="shared" si="36"/>
        <v>#DIV/0!</v>
      </c>
      <c r="AS36" t="e">
        <f t="shared" si="37"/>
        <v>#DIV/0!</v>
      </c>
      <c r="AT36" t="e">
        <f t="shared" si="37"/>
        <v>#DIV/0!</v>
      </c>
    </row>
    <row r="37" spans="2:46" x14ac:dyDescent="0.25">
      <c r="B37" s="2" t="s">
        <v>41</v>
      </c>
      <c r="C37" s="19"/>
      <c r="D37" s="19"/>
      <c r="E37" s="22" t="e">
        <f t="shared" ref="E37:E46" si="39">C37/D37</f>
        <v>#DIV/0!</v>
      </c>
      <c r="F37" s="22" t="e">
        <f t="shared" ref="F37:F46" si="40">E37/0.792</f>
        <v>#DIV/0!</v>
      </c>
      <c r="G37" s="23" t="s">
        <v>42</v>
      </c>
      <c r="H37" s="19"/>
      <c r="I37" s="19"/>
      <c r="J37" s="22" t="e">
        <f t="shared" ref="J37:J46" si="41">(H37/I37)*(U37/(U37+I20+J20))</f>
        <v>#DIV/0!</v>
      </c>
      <c r="K37" s="22" t="e">
        <f t="shared" ref="K37:K46" si="42">($H37/$I37)*($I20/($U37+$I20+$J20))</f>
        <v>#DIV/0!</v>
      </c>
      <c r="L37" s="22" t="e">
        <f t="shared" ref="L37:L46" si="43">($H37/$I37)*($J20/($U37+$I20+$J20))</f>
        <v>#DIV/0!</v>
      </c>
      <c r="M37" s="22"/>
      <c r="N37" s="22" t="e">
        <f t="shared" ref="N37:N46" si="44">$U37/($U37+$I20+$J20)*100</f>
        <v>#DIV/0!</v>
      </c>
      <c r="O37" s="22" t="e">
        <f t="shared" ref="O37:O46" si="45">$I20/($U37+$I20+$J20)*100</f>
        <v>#DIV/0!</v>
      </c>
      <c r="P37" s="22" t="e">
        <f t="shared" ref="P37:P46" si="46">$J20/($U37+$I20+$J20)*100</f>
        <v>#DIV/0!</v>
      </c>
      <c r="R37" s="8" t="s">
        <v>100</v>
      </c>
      <c r="S37" s="24" t="e">
        <f t="shared" si="38"/>
        <v>#DIV/0!</v>
      </c>
      <c r="T37" s="24"/>
      <c r="U37" s="24" t="e">
        <f t="shared" ref="U37:U46" si="47">(-10.2023*S37)+332.11</f>
        <v>#DIV/0!</v>
      </c>
      <c r="V37" s="25"/>
      <c r="W37" s="26" t="s">
        <v>41</v>
      </c>
      <c r="X37" s="26" t="e">
        <f t="shared" ref="X37:X46" si="48">(C6+Z5)-(U37*((X5+F6)/1000))</f>
        <v>#DIV/0!</v>
      </c>
      <c r="Y37" s="27">
        <f t="shared" ref="Y37:Y46" si="49">T20</f>
        <v>0</v>
      </c>
      <c r="Z37" s="26" t="e">
        <f t="shared" ref="Z37:Z46" si="50">(Y37/X37)*100</f>
        <v>#DIV/0!</v>
      </c>
      <c r="AI37" t="s">
        <v>54</v>
      </c>
      <c r="AJ37" t="e">
        <f t="shared" si="31"/>
        <v>#DIV/0!</v>
      </c>
      <c r="AK37" t="e">
        <f t="shared" si="32"/>
        <v>#DIV/0!</v>
      </c>
      <c r="AL37" t="e">
        <f t="shared" si="33"/>
        <v>#DIV/0!</v>
      </c>
      <c r="AM37" t="e">
        <f t="shared" si="34"/>
        <v>#DIV/0!</v>
      </c>
      <c r="AP37" t="s">
        <v>54</v>
      </c>
      <c r="AQ37" t="e">
        <f t="shared" si="35"/>
        <v>#DIV/0!</v>
      </c>
      <c r="AR37" t="e">
        <f t="shared" si="36"/>
        <v>#DIV/0!</v>
      </c>
      <c r="AS37" t="e">
        <f t="shared" si="37"/>
        <v>#DIV/0!</v>
      </c>
      <c r="AT37" t="e">
        <f t="shared" si="37"/>
        <v>#DIV/0!</v>
      </c>
    </row>
    <row r="38" spans="2:46" x14ac:dyDescent="0.25">
      <c r="B38" s="2" t="s">
        <v>45</v>
      </c>
      <c r="C38" s="19"/>
      <c r="D38" s="19"/>
      <c r="E38" s="22" t="e">
        <f t="shared" si="39"/>
        <v>#DIV/0!</v>
      </c>
      <c r="F38" s="22" t="e">
        <f t="shared" si="40"/>
        <v>#DIV/0!</v>
      </c>
      <c r="G38" s="23" t="s">
        <v>46</v>
      </c>
      <c r="H38" s="19"/>
      <c r="I38" s="19"/>
      <c r="J38" s="22" t="e">
        <f t="shared" si="41"/>
        <v>#DIV/0!</v>
      </c>
      <c r="K38" s="22" t="e">
        <f t="shared" si="42"/>
        <v>#DIV/0!</v>
      </c>
      <c r="L38" s="22" t="e">
        <f t="shared" si="43"/>
        <v>#DIV/0!</v>
      </c>
      <c r="M38" s="22"/>
      <c r="N38" s="22" t="e">
        <f t="shared" si="44"/>
        <v>#DIV/0!</v>
      </c>
      <c r="O38" s="22" t="e">
        <f t="shared" si="45"/>
        <v>#DIV/0!</v>
      </c>
      <c r="P38" s="22" t="e">
        <f t="shared" si="46"/>
        <v>#DIV/0!</v>
      </c>
      <c r="R38" s="8" t="s">
        <v>102</v>
      </c>
      <c r="S38" s="24" t="e">
        <f t="shared" si="38"/>
        <v>#DIV/0!</v>
      </c>
      <c r="T38" s="24"/>
      <c r="U38" s="24" t="e">
        <f t="shared" si="47"/>
        <v>#DIV/0!</v>
      </c>
      <c r="V38" s="25"/>
      <c r="W38" s="26" t="s">
        <v>45</v>
      </c>
      <c r="X38" s="26" t="e">
        <f t="shared" si="48"/>
        <v>#DIV/0!</v>
      </c>
      <c r="Y38" s="27">
        <f t="shared" si="49"/>
        <v>0</v>
      </c>
      <c r="Z38" s="26" t="e">
        <f t="shared" si="50"/>
        <v>#DIV/0!</v>
      </c>
      <c r="AI38" t="s">
        <v>58</v>
      </c>
      <c r="AJ38" t="e">
        <f t="shared" si="31"/>
        <v>#DIV/0!</v>
      </c>
      <c r="AK38" t="e">
        <f t="shared" si="32"/>
        <v>#DIV/0!</v>
      </c>
      <c r="AL38" t="e">
        <f t="shared" si="33"/>
        <v>#DIV/0!</v>
      </c>
      <c r="AM38" t="e">
        <f t="shared" si="34"/>
        <v>#DIV/0!</v>
      </c>
      <c r="AP38" t="s">
        <v>58</v>
      </c>
      <c r="AQ38" t="e">
        <f t="shared" si="35"/>
        <v>#DIV/0!</v>
      </c>
      <c r="AR38" t="e">
        <f t="shared" si="36"/>
        <v>#DIV/0!</v>
      </c>
      <c r="AS38" t="e">
        <f t="shared" si="37"/>
        <v>#DIV/0!</v>
      </c>
      <c r="AT38" t="e">
        <f t="shared" si="37"/>
        <v>#DIV/0!</v>
      </c>
    </row>
    <row r="39" spans="2:46" x14ac:dyDescent="0.25">
      <c r="B39" s="2" t="s">
        <v>49</v>
      </c>
      <c r="C39" s="19"/>
      <c r="D39" s="19"/>
      <c r="E39" s="22" t="e">
        <f t="shared" si="39"/>
        <v>#DIV/0!</v>
      </c>
      <c r="F39" s="22" t="e">
        <f t="shared" si="40"/>
        <v>#DIV/0!</v>
      </c>
      <c r="G39" s="23" t="s">
        <v>50</v>
      </c>
      <c r="H39" s="19"/>
      <c r="I39" s="19"/>
      <c r="J39" s="22" t="e">
        <f t="shared" si="41"/>
        <v>#DIV/0!</v>
      </c>
      <c r="K39" s="22" t="e">
        <f t="shared" si="42"/>
        <v>#DIV/0!</v>
      </c>
      <c r="L39" s="22" t="e">
        <f t="shared" si="43"/>
        <v>#DIV/0!</v>
      </c>
      <c r="M39" s="22"/>
      <c r="N39" s="22" t="e">
        <f t="shared" si="44"/>
        <v>#DIV/0!</v>
      </c>
      <c r="O39" s="22" t="e">
        <f t="shared" si="45"/>
        <v>#DIV/0!</v>
      </c>
      <c r="P39" s="22" t="e">
        <f t="shared" si="46"/>
        <v>#DIV/0!</v>
      </c>
      <c r="R39" s="8" t="s">
        <v>104</v>
      </c>
      <c r="S39" s="24" t="e">
        <f t="shared" si="38"/>
        <v>#DIV/0!</v>
      </c>
      <c r="T39" s="24"/>
      <c r="U39" s="24" t="e">
        <f t="shared" si="47"/>
        <v>#DIV/0!</v>
      </c>
      <c r="V39" s="25"/>
      <c r="W39" s="26" t="s">
        <v>49</v>
      </c>
      <c r="X39" s="26" t="e">
        <f t="shared" si="48"/>
        <v>#DIV/0!</v>
      </c>
      <c r="Y39" s="27">
        <f t="shared" si="49"/>
        <v>0</v>
      </c>
      <c r="Z39" s="26" t="e">
        <f t="shared" si="50"/>
        <v>#DIV/0!</v>
      </c>
      <c r="AI39" t="s">
        <v>62</v>
      </c>
      <c r="AJ39" t="e">
        <f t="shared" si="31"/>
        <v>#DIV/0!</v>
      </c>
      <c r="AK39" t="e">
        <f t="shared" si="32"/>
        <v>#DIV/0!</v>
      </c>
      <c r="AL39" t="e">
        <f t="shared" si="33"/>
        <v>#DIV/0!</v>
      </c>
      <c r="AM39" t="e">
        <f t="shared" si="34"/>
        <v>#DIV/0!</v>
      </c>
      <c r="AP39" t="s">
        <v>62</v>
      </c>
      <c r="AQ39" t="e">
        <f t="shared" si="35"/>
        <v>#DIV/0!</v>
      </c>
      <c r="AR39" t="e">
        <f t="shared" si="36"/>
        <v>#DIV/0!</v>
      </c>
      <c r="AS39" t="e">
        <f t="shared" si="37"/>
        <v>#DIV/0!</v>
      </c>
      <c r="AT39" t="e">
        <f t="shared" si="37"/>
        <v>#DIV/0!</v>
      </c>
    </row>
    <row r="40" spans="2:46" x14ac:dyDescent="0.25">
      <c r="B40" s="2" t="s">
        <v>53</v>
      </c>
      <c r="C40" s="19"/>
      <c r="D40" s="19"/>
      <c r="E40" s="22" t="e">
        <f t="shared" si="39"/>
        <v>#DIV/0!</v>
      </c>
      <c r="F40" s="22" t="e">
        <f t="shared" si="40"/>
        <v>#DIV/0!</v>
      </c>
      <c r="G40" s="23" t="s">
        <v>54</v>
      </c>
      <c r="H40" s="19"/>
      <c r="I40" s="19"/>
      <c r="J40" s="22" t="e">
        <f t="shared" si="41"/>
        <v>#DIV/0!</v>
      </c>
      <c r="K40" s="22" t="e">
        <f t="shared" si="42"/>
        <v>#DIV/0!</v>
      </c>
      <c r="L40" s="22" t="e">
        <f t="shared" si="43"/>
        <v>#DIV/0!</v>
      </c>
      <c r="M40" s="22"/>
      <c r="N40" s="22" t="e">
        <f t="shared" si="44"/>
        <v>#DIV/0!</v>
      </c>
      <c r="O40" s="22" t="e">
        <f t="shared" si="45"/>
        <v>#DIV/0!</v>
      </c>
      <c r="P40" s="22" t="e">
        <f t="shared" si="46"/>
        <v>#DIV/0!</v>
      </c>
      <c r="R40" s="8" t="s">
        <v>106</v>
      </c>
      <c r="S40" s="24" t="e">
        <f t="shared" si="38"/>
        <v>#DIV/0!</v>
      </c>
      <c r="T40" s="24"/>
      <c r="U40" s="24" t="e">
        <f t="shared" si="47"/>
        <v>#DIV/0!</v>
      </c>
      <c r="V40" s="25"/>
      <c r="W40" s="26" t="s">
        <v>53</v>
      </c>
      <c r="X40" s="26" t="e">
        <f t="shared" si="48"/>
        <v>#DIV/0!</v>
      </c>
      <c r="Y40" s="27">
        <f t="shared" si="49"/>
        <v>0</v>
      </c>
      <c r="Z40" s="26" t="e">
        <f t="shared" si="50"/>
        <v>#DIV/0!</v>
      </c>
      <c r="AI40" t="s">
        <v>66</v>
      </c>
      <c r="AJ40" t="e">
        <f t="shared" si="31"/>
        <v>#DIV/0!</v>
      </c>
      <c r="AK40" t="e">
        <f t="shared" si="32"/>
        <v>#DIV/0!</v>
      </c>
      <c r="AL40" t="e">
        <f t="shared" si="33"/>
        <v>#DIV/0!</v>
      </c>
      <c r="AM40" t="e">
        <f t="shared" si="34"/>
        <v>#DIV/0!</v>
      </c>
      <c r="AP40" t="s">
        <v>66</v>
      </c>
      <c r="AQ40" t="e">
        <f t="shared" si="35"/>
        <v>#DIV/0!</v>
      </c>
      <c r="AR40" t="e">
        <f t="shared" si="36"/>
        <v>#DIV/0!</v>
      </c>
      <c r="AS40" t="e">
        <f t="shared" si="37"/>
        <v>#DIV/0!</v>
      </c>
      <c r="AT40" t="e">
        <f t="shared" si="37"/>
        <v>#DIV/0!</v>
      </c>
    </row>
    <row r="41" spans="2:46" x14ac:dyDescent="0.25">
      <c r="B41" s="2" t="s">
        <v>57</v>
      </c>
      <c r="C41" s="19"/>
      <c r="D41" s="19"/>
      <c r="E41" s="22" t="e">
        <f t="shared" si="39"/>
        <v>#DIV/0!</v>
      </c>
      <c r="F41" s="22" t="e">
        <f t="shared" si="40"/>
        <v>#DIV/0!</v>
      </c>
      <c r="G41" s="23" t="s">
        <v>58</v>
      </c>
      <c r="H41" s="19"/>
      <c r="I41" s="19"/>
      <c r="J41" s="22" t="e">
        <f t="shared" si="41"/>
        <v>#DIV/0!</v>
      </c>
      <c r="K41" s="22" t="e">
        <f t="shared" si="42"/>
        <v>#DIV/0!</v>
      </c>
      <c r="L41" s="22" t="e">
        <f t="shared" si="43"/>
        <v>#DIV/0!</v>
      </c>
      <c r="M41" s="22"/>
      <c r="N41" s="22" t="e">
        <f t="shared" si="44"/>
        <v>#DIV/0!</v>
      </c>
      <c r="O41" s="22" t="e">
        <f t="shared" si="45"/>
        <v>#DIV/0!</v>
      </c>
      <c r="P41" s="22" t="e">
        <f t="shared" si="46"/>
        <v>#DIV/0!</v>
      </c>
      <c r="R41" s="8" t="s">
        <v>108</v>
      </c>
      <c r="S41" s="24" t="e">
        <f t="shared" si="38"/>
        <v>#DIV/0!</v>
      </c>
      <c r="T41" s="24"/>
      <c r="U41" s="24" t="e">
        <f t="shared" si="47"/>
        <v>#DIV/0!</v>
      </c>
      <c r="V41" s="25"/>
      <c r="W41" s="26" t="s">
        <v>57</v>
      </c>
      <c r="X41" s="26" t="e">
        <f t="shared" si="48"/>
        <v>#DIV/0!</v>
      </c>
      <c r="Y41" s="27">
        <f t="shared" si="49"/>
        <v>0</v>
      </c>
      <c r="Z41" s="26" t="e">
        <f t="shared" si="50"/>
        <v>#DIV/0!</v>
      </c>
      <c r="AI41" t="s">
        <v>70</v>
      </c>
      <c r="AJ41" t="e">
        <f t="shared" si="31"/>
        <v>#DIV/0!</v>
      </c>
      <c r="AK41" t="e">
        <f t="shared" si="32"/>
        <v>#DIV/0!</v>
      </c>
      <c r="AL41" t="e">
        <f t="shared" si="33"/>
        <v>#DIV/0!</v>
      </c>
      <c r="AM41" t="e">
        <f t="shared" si="34"/>
        <v>#DIV/0!</v>
      </c>
      <c r="AP41" t="s">
        <v>70</v>
      </c>
      <c r="AQ41" t="e">
        <f t="shared" si="35"/>
        <v>#DIV/0!</v>
      </c>
      <c r="AR41" t="e">
        <f t="shared" si="36"/>
        <v>#DIV/0!</v>
      </c>
      <c r="AS41" t="e">
        <f t="shared" si="37"/>
        <v>#DIV/0!</v>
      </c>
      <c r="AT41" t="e">
        <f t="shared" si="37"/>
        <v>#DIV/0!</v>
      </c>
    </row>
    <row r="42" spans="2:46" x14ac:dyDescent="0.25">
      <c r="B42" s="2" t="s">
        <v>61</v>
      </c>
      <c r="C42" s="19"/>
      <c r="D42" s="19"/>
      <c r="E42" s="22" t="e">
        <f t="shared" si="39"/>
        <v>#DIV/0!</v>
      </c>
      <c r="F42" s="22" t="e">
        <f t="shared" si="40"/>
        <v>#DIV/0!</v>
      </c>
      <c r="G42" s="23" t="s">
        <v>62</v>
      </c>
      <c r="H42" s="19"/>
      <c r="I42" s="19"/>
      <c r="J42" s="22" t="e">
        <f t="shared" si="41"/>
        <v>#DIV/0!</v>
      </c>
      <c r="K42" s="22" t="e">
        <f t="shared" si="42"/>
        <v>#DIV/0!</v>
      </c>
      <c r="L42" s="22" t="e">
        <f t="shared" si="43"/>
        <v>#DIV/0!</v>
      </c>
      <c r="M42" s="22"/>
      <c r="N42" s="22" t="e">
        <f t="shared" si="44"/>
        <v>#DIV/0!</v>
      </c>
      <c r="O42" s="22" t="e">
        <f t="shared" si="45"/>
        <v>#DIV/0!</v>
      </c>
      <c r="P42" s="22" t="e">
        <f t="shared" si="46"/>
        <v>#DIV/0!</v>
      </c>
      <c r="R42" s="8" t="s">
        <v>110</v>
      </c>
      <c r="S42" s="24" t="e">
        <f t="shared" si="38"/>
        <v>#DIV/0!</v>
      </c>
      <c r="T42" s="24"/>
      <c r="U42" s="24" t="e">
        <f t="shared" si="47"/>
        <v>#DIV/0!</v>
      </c>
      <c r="V42" s="25"/>
      <c r="W42" s="26" t="s">
        <v>61</v>
      </c>
      <c r="X42" s="26" t="e">
        <f t="shared" si="48"/>
        <v>#DIV/0!</v>
      </c>
      <c r="Y42" s="27">
        <f t="shared" si="49"/>
        <v>0</v>
      </c>
      <c r="Z42" s="26" t="e">
        <f t="shared" si="50"/>
        <v>#DIV/0!</v>
      </c>
      <c r="AI42" t="s">
        <v>74</v>
      </c>
      <c r="AJ42" t="e">
        <f t="shared" si="31"/>
        <v>#DIV/0!</v>
      </c>
      <c r="AK42" t="e">
        <f t="shared" si="32"/>
        <v>#DIV/0!</v>
      </c>
      <c r="AL42" t="e">
        <f t="shared" si="33"/>
        <v>#DIV/0!</v>
      </c>
      <c r="AM42" t="e">
        <f t="shared" si="34"/>
        <v>#DIV/0!</v>
      </c>
      <c r="AP42" t="s">
        <v>74</v>
      </c>
      <c r="AQ42" t="e">
        <f t="shared" si="35"/>
        <v>#DIV/0!</v>
      </c>
      <c r="AR42" t="e">
        <f t="shared" si="36"/>
        <v>#DIV/0!</v>
      </c>
      <c r="AS42" t="e">
        <f t="shared" si="37"/>
        <v>#DIV/0!</v>
      </c>
      <c r="AT42" t="e">
        <f t="shared" si="37"/>
        <v>#DIV/0!</v>
      </c>
    </row>
    <row r="43" spans="2:46" x14ac:dyDescent="0.25">
      <c r="B43" s="2" t="s">
        <v>65</v>
      </c>
      <c r="C43" s="19"/>
      <c r="D43" s="19"/>
      <c r="E43" s="22" t="e">
        <f t="shared" si="39"/>
        <v>#DIV/0!</v>
      </c>
      <c r="F43" s="22" t="e">
        <f t="shared" si="40"/>
        <v>#DIV/0!</v>
      </c>
      <c r="G43" s="23" t="s">
        <v>66</v>
      </c>
      <c r="H43" s="19"/>
      <c r="I43" s="19"/>
      <c r="J43" s="22" t="e">
        <f t="shared" si="41"/>
        <v>#DIV/0!</v>
      </c>
      <c r="K43" s="22" t="e">
        <f t="shared" si="42"/>
        <v>#DIV/0!</v>
      </c>
      <c r="L43" s="22" t="e">
        <f t="shared" si="43"/>
        <v>#DIV/0!</v>
      </c>
      <c r="M43" s="22"/>
      <c r="N43" s="22" t="e">
        <f t="shared" si="44"/>
        <v>#DIV/0!</v>
      </c>
      <c r="O43" s="22" t="e">
        <f t="shared" si="45"/>
        <v>#DIV/0!</v>
      </c>
      <c r="P43" s="22" t="e">
        <f t="shared" si="46"/>
        <v>#DIV/0!</v>
      </c>
      <c r="R43" s="8" t="s">
        <v>112</v>
      </c>
      <c r="S43" s="24" t="e">
        <f t="shared" si="38"/>
        <v>#DIV/0!</v>
      </c>
      <c r="T43" s="24"/>
      <c r="U43" s="24" t="e">
        <f t="shared" si="47"/>
        <v>#DIV/0!</v>
      </c>
      <c r="V43" s="25"/>
      <c r="W43" s="26" t="s">
        <v>65</v>
      </c>
      <c r="X43" s="26" t="e">
        <f t="shared" si="48"/>
        <v>#DIV/0!</v>
      </c>
      <c r="Y43" s="27">
        <f t="shared" si="49"/>
        <v>0</v>
      </c>
      <c r="Z43" s="26" t="e">
        <f t="shared" si="50"/>
        <v>#DIV/0!</v>
      </c>
      <c r="AI43" t="s">
        <v>78</v>
      </c>
      <c r="AJ43" t="e">
        <f t="shared" si="31"/>
        <v>#DIV/0!</v>
      </c>
      <c r="AK43" t="e">
        <f t="shared" si="32"/>
        <v>#DIV/0!</v>
      </c>
      <c r="AL43" t="e">
        <f t="shared" si="33"/>
        <v>#DIV/0!</v>
      </c>
      <c r="AM43" t="e">
        <f t="shared" si="34"/>
        <v>#DIV/0!</v>
      </c>
      <c r="AP43" t="s">
        <v>78</v>
      </c>
      <c r="AQ43" t="e">
        <f t="shared" si="35"/>
        <v>#DIV/0!</v>
      </c>
      <c r="AR43" t="e">
        <f t="shared" si="36"/>
        <v>#DIV/0!</v>
      </c>
      <c r="AS43" t="e">
        <f t="shared" si="37"/>
        <v>#DIV/0!</v>
      </c>
      <c r="AT43" t="e">
        <f t="shared" si="37"/>
        <v>#DIV/0!</v>
      </c>
    </row>
    <row r="44" spans="2:46" x14ac:dyDescent="0.25">
      <c r="B44" s="2" t="s">
        <v>69</v>
      </c>
      <c r="C44" s="19"/>
      <c r="D44" s="19"/>
      <c r="E44" s="22" t="e">
        <f t="shared" si="39"/>
        <v>#DIV/0!</v>
      </c>
      <c r="F44" s="22" t="e">
        <f t="shared" si="40"/>
        <v>#DIV/0!</v>
      </c>
      <c r="G44" s="23" t="s">
        <v>70</v>
      </c>
      <c r="H44" s="19"/>
      <c r="I44" s="19"/>
      <c r="J44" s="22" t="e">
        <f t="shared" si="41"/>
        <v>#DIV/0!</v>
      </c>
      <c r="K44" s="22" t="e">
        <f t="shared" si="42"/>
        <v>#DIV/0!</v>
      </c>
      <c r="L44" s="22" t="e">
        <f t="shared" si="43"/>
        <v>#DIV/0!</v>
      </c>
      <c r="M44" s="22"/>
      <c r="N44" s="22" t="e">
        <f t="shared" si="44"/>
        <v>#DIV/0!</v>
      </c>
      <c r="O44" s="22" t="e">
        <f t="shared" si="45"/>
        <v>#DIV/0!</v>
      </c>
      <c r="P44" s="22" t="e">
        <f t="shared" si="46"/>
        <v>#DIV/0!</v>
      </c>
      <c r="R44" s="8" t="s">
        <v>114</v>
      </c>
      <c r="S44" s="24" t="e">
        <f t="shared" si="38"/>
        <v>#DIV/0!</v>
      </c>
      <c r="T44" s="24"/>
      <c r="U44" s="24" t="e">
        <f t="shared" si="47"/>
        <v>#DIV/0!</v>
      </c>
      <c r="V44" s="25"/>
      <c r="W44" s="26" t="s">
        <v>69</v>
      </c>
      <c r="X44" s="26" t="e">
        <f t="shared" si="48"/>
        <v>#DIV/0!</v>
      </c>
      <c r="Y44" s="27">
        <f t="shared" si="49"/>
        <v>0</v>
      </c>
      <c r="Z44" s="26" t="e">
        <f t="shared" si="50"/>
        <v>#DIV/0!</v>
      </c>
    </row>
    <row r="45" spans="2:46" x14ac:dyDescent="0.25">
      <c r="B45" s="2" t="s">
        <v>73</v>
      </c>
      <c r="C45" s="19"/>
      <c r="D45" s="19"/>
      <c r="E45" s="22" t="e">
        <f t="shared" si="39"/>
        <v>#DIV/0!</v>
      </c>
      <c r="F45" s="22" t="e">
        <f t="shared" si="40"/>
        <v>#DIV/0!</v>
      </c>
      <c r="G45" s="23" t="s">
        <v>74</v>
      </c>
      <c r="H45" s="19"/>
      <c r="I45" s="19"/>
      <c r="J45" s="22" t="e">
        <f t="shared" si="41"/>
        <v>#DIV/0!</v>
      </c>
      <c r="K45" s="22" t="e">
        <f t="shared" si="42"/>
        <v>#DIV/0!</v>
      </c>
      <c r="L45" s="22" t="e">
        <f t="shared" si="43"/>
        <v>#DIV/0!</v>
      </c>
      <c r="M45" s="22"/>
      <c r="N45" s="22" t="e">
        <f t="shared" si="44"/>
        <v>#DIV/0!</v>
      </c>
      <c r="O45" s="22" t="e">
        <f t="shared" si="45"/>
        <v>#DIV/0!</v>
      </c>
      <c r="P45" s="22" t="e">
        <f t="shared" si="46"/>
        <v>#DIV/0!</v>
      </c>
      <c r="R45" s="8" t="s">
        <v>116</v>
      </c>
      <c r="S45" s="24" t="e">
        <f t="shared" si="38"/>
        <v>#DIV/0!</v>
      </c>
      <c r="T45" s="24"/>
      <c r="U45" s="24" t="e">
        <f t="shared" si="47"/>
        <v>#DIV/0!</v>
      </c>
      <c r="V45" s="25"/>
      <c r="W45" s="26" t="s">
        <v>73</v>
      </c>
      <c r="X45" s="26" t="e">
        <f t="shared" si="48"/>
        <v>#DIV/0!</v>
      </c>
      <c r="Y45" s="27">
        <f t="shared" si="49"/>
        <v>0</v>
      </c>
      <c r="Z45" s="26" t="e">
        <f t="shared" si="50"/>
        <v>#DIV/0!</v>
      </c>
    </row>
    <row r="46" spans="2:46" x14ac:dyDescent="0.25">
      <c r="B46" s="2" t="s">
        <v>77</v>
      </c>
      <c r="C46" s="19"/>
      <c r="D46" s="19"/>
      <c r="E46" s="22" t="e">
        <f t="shared" si="39"/>
        <v>#DIV/0!</v>
      </c>
      <c r="F46" s="22" t="e">
        <f t="shared" si="40"/>
        <v>#DIV/0!</v>
      </c>
      <c r="G46" s="23" t="s">
        <v>78</v>
      </c>
      <c r="H46" s="19"/>
      <c r="I46" s="19"/>
      <c r="J46" s="22" t="e">
        <f t="shared" si="41"/>
        <v>#DIV/0!</v>
      </c>
      <c r="K46" s="22" t="e">
        <f t="shared" si="42"/>
        <v>#DIV/0!</v>
      </c>
      <c r="L46" s="22" t="e">
        <f t="shared" si="43"/>
        <v>#DIV/0!</v>
      </c>
      <c r="M46" s="22"/>
      <c r="N46" s="22" t="e">
        <f t="shared" si="44"/>
        <v>#DIV/0!</v>
      </c>
      <c r="O46" s="22" t="e">
        <f t="shared" si="45"/>
        <v>#DIV/0!</v>
      </c>
      <c r="P46" s="22" t="e">
        <f t="shared" si="46"/>
        <v>#DIV/0!</v>
      </c>
      <c r="R46" s="8" t="s">
        <v>118</v>
      </c>
      <c r="S46" s="24" t="e">
        <f t="shared" si="38"/>
        <v>#DIV/0!</v>
      </c>
      <c r="T46" s="24"/>
      <c r="U46" s="24" t="e">
        <f t="shared" si="47"/>
        <v>#DIV/0!</v>
      </c>
      <c r="V46" s="25"/>
      <c r="W46" s="26" t="s">
        <v>77</v>
      </c>
      <c r="X46" s="26" t="e">
        <f t="shared" si="48"/>
        <v>#DIV/0!</v>
      </c>
      <c r="Y46" s="27">
        <f t="shared" si="49"/>
        <v>0</v>
      </c>
      <c r="Z46" s="26" t="e">
        <f t="shared" si="50"/>
        <v>#DIV/0!</v>
      </c>
      <c r="AI46" t="s">
        <v>33</v>
      </c>
      <c r="AJ46">
        <f t="shared" ref="AJ46:AJ56" si="51">T19</f>
        <v>0</v>
      </c>
      <c r="AK46">
        <f t="shared" ref="AK46:AK56" si="52">(AS18/100)*AJ46</f>
        <v>0</v>
      </c>
      <c r="AL46">
        <f t="shared" ref="AL46:AL56" si="53">(AT18/100)*AJ46</f>
        <v>0</v>
      </c>
      <c r="AM46">
        <f t="shared" ref="AM46:AM56" si="54">(AU18/100)*AJ46</f>
        <v>0</v>
      </c>
    </row>
    <row r="47" spans="2:46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R47" s="4"/>
      <c r="S47" s="4"/>
      <c r="T47" s="4"/>
      <c r="U47" s="4"/>
      <c r="W47" s="9"/>
      <c r="X47" s="9"/>
      <c r="Y47" s="9"/>
      <c r="Z47" s="9"/>
      <c r="AI47" t="s">
        <v>41</v>
      </c>
      <c r="AJ47">
        <f t="shared" si="51"/>
        <v>0</v>
      </c>
      <c r="AK47">
        <f t="shared" si="52"/>
        <v>0</v>
      </c>
      <c r="AL47">
        <f t="shared" si="53"/>
        <v>0</v>
      </c>
      <c r="AM47">
        <f t="shared" si="54"/>
        <v>0</v>
      </c>
    </row>
    <row r="48" spans="2:46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R48" s="4"/>
      <c r="S48" s="4"/>
      <c r="T48" s="4"/>
      <c r="U48" s="4"/>
      <c r="W48" s="9"/>
      <c r="X48" s="9"/>
      <c r="Y48" s="9"/>
      <c r="Z48" s="9"/>
      <c r="AI48" t="s">
        <v>45</v>
      </c>
      <c r="AJ48">
        <f t="shared" si="51"/>
        <v>0</v>
      </c>
      <c r="AK48">
        <f t="shared" si="52"/>
        <v>0</v>
      </c>
      <c r="AL48">
        <f t="shared" si="53"/>
        <v>0</v>
      </c>
      <c r="AM48">
        <f t="shared" si="54"/>
        <v>0</v>
      </c>
    </row>
    <row r="49" spans="2:39" x14ac:dyDescent="0.25">
      <c r="AI49" t="s">
        <v>49</v>
      </c>
      <c r="AJ49">
        <f t="shared" si="51"/>
        <v>0</v>
      </c>
      <c r="AK49">
        <f t="shared" si="52"/>
        <v>0</v>
      </c>
      <c r="AL49">
        <f t="shared" si="53"/>
        <v>0</v>
      </c>
      <c r="AM49">
        <f t="shared" si="54"/>
        <v>0</v>
      </c>
    </row>
    <row r="50" spans="2:39" x14ac:dyDescent="0.25">
      <c r="B50" s="12"/>
      <c r="C50" s="12"/>
      <c r="D50" s="12"/>
      <c r="E50" s="12"/>
      <c r="F50" s="12"/>
      <c r="G50" s="12"/>
      <c r="H50" s="12"/>
      <c r="I50" s="12"/>
      <c r="J50" s="12"/>
      <c r="K50" s="17"/>
      <c r="L50" s="16"/>
      <c r="M50" s="16"/>
      <c r="N50" s="16"/>
      <c r="O50" s="16"/>
      <c r="P50" s="16"/>
      <c r="AI50" t="s">
        <v>53</v>
      </c>
      <c r="AJ50">
        <f t="shared" si="51"/>
        <v>0</v>
      </c>
      <c r="AK50">
        <f t="shared" si="52"/>
        <v>0</v>
      </c>
      <c r="AL50">
        <f t="shared" si="53"/>
        <v>0</v>
      </c>
      <c r="AM50">
        <f t="shared" si="54"/>
        <v>0</v>
      </c>
    </row>
    <row r="51" spans="2:39" x14ac:dyDescent="0.25">
      <c r="B51" s="12"/>
      <c r="C51" s="12"/>
      <c r="D51" s="12"/>
      <c r="E51" s="12"/>
      <c r="F51" s="12"/>
      <c r="G51" s="12"/>
      <c r="H51" s="12"/>
      <c r="I51" s="12"/>
      <c r="J51" s="12"/>
      <c r="K51" s="17"/>
      <c r="L51" s="16"/>
      <c r="M51" s="16"/>
      <c r="N51" s="16"/>
      <c r="O51" s="16"/>
      <c r="P51" s="16"/>
      <c r="R51" t="s">
        <v>142</v>
      </c>
      <c r="AI51" t="s">
        <v>57</v>
      </c>
      <c r="AJ51">
        <f t="shared" si="51"/>
        <v>0</v>
      </c>
      <c r="AK51">
        <f t="shared" si="52"/>
        <v>0</v>
      </c>
      <c r="AL51">
        <f t="shared" si="53"/>
        <v>0</v>
      </c>
      <c r="AM51">
        <f t="shared" si="54"/>
        <v>0</v>
      </c>
    </row>
    <row r="52" spans="2:39" x14ac:dyDescent="0.25">
      <c r="B52" s="12"/>
      <c r="C52" s="12"/>
      <c r="D52" s="12"/>
      <c r="E52" s="12"/>
      <c r="F52" s="12"/>
      <c r="G52" s="12"/>
      <c r="H52" s="12"/>
      <c r="I52" s="12"/>
      <c r="J52" s="12"/>
      <c r="K52" s="17"/>
      <c r="L52" s="16"/>
      <c r="M52" s="16"/>
      <c r="N52" s="16"/>
      <c r="O52" s="16"/>
      <c r="P52" s="16"/>
      <c r="R52" s="11"/>
      <c r="S52" s="11"/>
      <c r="T52" s="11" t="s">
        <v>143</v>
      </c>
      <c r="U52" s="11"/>
      <c r="V52" s="11"/>
      <c r="W52" s="11"/>
      <c r="X52" s="11"/>
      <c r="Y52" s="11"/>
      <c r="Z52" s="11"/>
      <c r="AI52" t="s">
        <v>61</v>
      </c>
      <c r="AJ52">
        <f t="shared" si="51"/>
        <v>0</v>
      </c>
      <c r="AK52">
        <f t="shared" si="52"/>
        <v>0</v>
      </c>
      <c r="AL52">
        <f t="shared" si="53"/>
        <v>0</v>
      </c>
      <c r="AM52">
        <f t="shared" si="54"/>
        <v>0</v>
      </c>
    </row>
    <row r="53" spans="2:39" x14ac:dyDescent="0.25">
      <c r="B53" s="12"/>
      <c r="C53" s="12"/>
      <c r="D53" s="12"/>
      <c r="E53" s="12"/>
      <c r="F53" s="12"/>
      <c r="G53" s="12"/>
      <c r="H53" s="12"/>
      <c r="I53" s="12"/>
      <c r="J53" s="12"/>
      <c r="K53" s="17"/>
      <c r="L53" s="16"/>
      <c r="M53" s="16"/>
      <c r="N53" s="16"/>
      <c r="O53" s="16"/>
      <c r="P53" s="16"/>
      <c r="R53" s="11" t="s">
        <v>144</v>
      </c>
      <c r="S53" s="11"/>
      <c r="T53" s="11" t="s">
        <v>145</v>
      </c>
      <c r="U53" s="11" t="s">
        <v>87</v>
      </c>
      <c r="V53" s="11" t="s">
        <v>146</v>
      </c>
      <c r="W53" s="11"/>
      <c r="X53" s="11"/>
      <c r="Y53" s="11" t="s">
        <v>147</v>
      </c>
      <c r="Z53" s="11" t="s">
        <v>141</v>
      </c>
      <c r="AI53" t="s">
        <v>65</v>
      </c>
      <c r="AJ53">
        <f t="shared" si="51"/>
        <v>0</v>
      </c>
      <c r="AK53">
        <f t="shared" si="52"/>
        <v>0</v>
      </c>
      <c r="AL53">
        <f t="shared" si="53"/>
        <v>0</v>
      </c>
      <c r="AM53">
        <f t="shared" si="54"/>
        <v>0</v>
      </c>
    </row>
    <row r="54" spans="2:39" x14ac:dyDescent="0.25">
      <c r="B54" s="12"/>
      <c r="C54" s="12"/>
      <c r="D54" s="12"/>
      <c r="E54" s="12"/>
      <c r="F54" s="12"/>
      <c r="G54" s="12"/>
      <c r="H54" s="12"/>
      <c r="I54" s="12"/>
      <c r="J54" s="12"/>
      <c r="K54" s="17"/>
      <c r="L54" s="16"/>
      <c r="M54" s="16"/>
      <c r="N54" s="16"/>
      <c r="O54" s="16"/>
      <c r="P54" s="16"/>
      <c r="R54" s="11" t="s">
        <v>33</v>
      </c>
      <c r="S54" s="28">
        <f>V19</f>
        <v>0</v>
      </c>
      <c r="T54" s="29" t="e">
        <f t="shared" ref="T54:U64" si="55">I19</f>
        <v>#DIV/0!</v>
      </c>
      <c r="U54" s="29" t="e">
        <f t="shared" si="55"/>
        <v>#DIV/0!</v>
      </c>
      <c r="V54" s="29"/>
      <c r="W54" s="29" t="e">
        <f>(T54*S54)+(U54*S54)</f>
        <v>#DIV/0!</v>
      </c>
      <c r="X54" s="29"/>
      <c r="Y54" s="29" t="e">
        <f>(Y36-(W54/1000))</f>
        <v>#DIV/0!</v>
      </c>
      <c r="Z54" s="29" t="e">
        <f>(Y54/X36)*100</f>
        <v>#DIV/0!</v>
      </c>
      <c r="AI54" t="s">
        <v>69</v>
      </c>
      <c r="AJ54">
        <f t="shared" si="51"/>
        <v>0</v>
      </c>
      <c r="AK54">
        <f t="shared" si="52"/>
        <v>0</v>
      </c>
      <c r="AL54">
        <f t="shared" si="53"/>
        <v>0</v>
      </c>
      <c r="AM54">
        <f t="shared" si="54"/>
        <v>0</v>
      </c>
    </row>
    <row r="55" spans="2:39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7"/>
      <c r="L55" s="16"/>
      <c r="M55" s="16"/>
      <c r="N55" s="16"/>
      <c r="O55" s="16"/>
      <c r="P55" s="16"/>
      <c r="R55" s="11" t="s">
        <v>41</v>
      </c>
      <c r="S55" s="28">
        <f t="shared" ref="S55:S64" si="56">V20</f>
        <v>0</v>
      </c>
      <c r="T55" s="29" t="e">
        <f t="shared" si="55"/>
        <v>#DIV/0!</v>
      </c>
      <c r="U55" s="29" t="e">
        <f t="shared" si="55"/>
        <v>#DIV/0!</v>
      </c>
      <c r="V55" s="29"/>
      <c r="W55" s="29" t="e">
        <f t="shared" ref="W55:W64" si="57">(T55*S55)+(U55*S55)</f>
        <v>#DIV/0!</v>
      </c>
      <c r="X55" s="29"/>
      <c r="Y55" s="29" t="e">
        <f t="shared" ref="Y55:Y64" si="58">(Y37-(W55/1000))</f>
        <v>#DIV/0!</v>
      </c>
      <c r="Z55" s="29" t="e">
        <f t="shared" ref="Z55:Z64" si="59">(Y55/X37)*100</f>
        <v>#DIV/0!</v>
      </c>
      <c r="AI55" t="s">
        <v>73</v>
      </c>
      <c r="AJ55">
        <f t="shared" si="51"/>
        <v>0</v>
      </c>
      <c r="AK55">
        <f t="shared" si="52"/>
        <v>0</v>
      </c>
      <c r="AL55">
        <f t="shared" si="53"/>
        <v>0</v>
      </c>
      <c r="AM55">
        <f t="shared" si="54"/>
        <v>0</v>
      </c>
    </row>
    <row r="56" spans="2:39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7"/>
      <c r="L56" s="16"/>
      <c r="M56" s="16"/>
      <c r="N56" s="16"/>
      <c r="O56" s="16"/>
      <c r="P56" s="16"/>
      <c r="R56" s="11" t="s">
        <v>45</v>
      </c>
      <c r="S56" s="28">
        <f t="shared" si="56"/>
        <v>0</v>
      </c>
      <c r="T56" s="29" t="e">
        <f t="shared" si="55"/>
        <v>#DIV/0!</v>
      </c>
      <c r="U56" s="29" t="e">
        <f t="shared" si="55"/>
        <v>#DIV/0!</v>
      </c>
      <c r="V56" s="29"/>
      <c r="W56" s="29" t="e">
        <f t="shared" si="57"/>
        <v>#DIV/0!</v>
      </c>
      <c r="X56" s="29"/>
      <c r="Y56" s="29" t="e">
        <f t="shared" si="58"/>
        <v>#DIV/0!</v>
      </c>
      <c r="Z56" s="29" t="e">
        <f t="shared" si="59"/>
        <v>#DIV/0!</v>
      </c>
      <c r="AI56" t="s">
        <v>77</v>
      </c>
      <c r="AJ56">
        <f t="shared" si="51"/>
        <v>0</v>
      </c>
      <c r="AK56">
        <f t="shared" si="52"/>
        <v>0</v>
      </c>
      <c r="AL56">
        <f t="shared" si="53"/>
        <v>0</v>
      </c>
      <c r="AM56">
        <f t="shared" si="54"/>
        <v>0</v>
      </c>
    </row>
    <row r="57" spans="2:39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7"/>
      <c r="L57" s="16"/>
      <c r="M57" s="16"/>
      <c r="N57" s="16"/>
      <c r="O57" s="16"/>
      <c r="P57" s="16"/>
      <c r="R57" s="11" t="s">
        <v>49</v>
      </c>
      <c r="S57" s="28">
        <f t="shared" si="56"/>
        <v>0</v>
      </c>
      <c r="T57" s="29" t="e">
        <f t="shared" si="55"/>
        <v>#DIV/0!</v>
      </c>
      <c r="U57" s="29" t="e">
        <f t="shared" si="55"/>
        <v>#DIV/0!</v>
      </c>
      <c r="V57" s="29"/>
      <c r="W57" s="29" t="e">
        <f t="shared" si="57"/>
        <v>#DIV/0!</v>
      </c>
      <c r="X57" s="29"/>
      <c r="Y57" s="29" t="e">
        <f t="shared" si="58"/>
        <v>#DIV/0!</v>
      </c>
      <c r="Z57" s="29" t="e">
        <f t="shared" si="59"/>
        <v>#DIV/0!</v>
      </c>
    </row>
    <row r="58" spans="2:39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7"/>
      <c r="L58" s="16"/>
      <c r="M58" s="16"/>
      <c r="N58" s="16"/>
      <c r="O58" s="16"/>
      <c r="P58" s="16"/>
      <c r="R58" s="11" t="s">
        <v>53</v>
      </c>
      <c r="S58" s="28">
        <f t="shared" si="56"/>
        <v>0</v>
      </c>
      <c r="T58" s="29" t="e">
        <f t="shared" si="55"/>
        <v>#DIV/0!</v>
      </c>
      <c r="U58" s="29" t="e">
        <f t="shared" si="55"/>
        <v>#DIV/0!</v>
      </c>
      <c r="V58" s="29"/>
      <c r="W58" s="29" t="e">
        <f t="shared" si="57"/>
        <v>#DIV/0!</v>
      </c>
      <c r="X58" s="29"/>
      <c r="Y58" s="29" t="e">
        <f t="shared" si="58"/>
        <v>#DIV/0!</v>
      </c>
      <c r="Z58" s="29" t="e">
        <f t="shared" si="59"/>
        <v>#DIV/0!</v>
      </c>
    </row>
    <row r="59" spans="2:39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7"/>
      <c r="L59" s="16"/>
      <c r="M59" s="16"/>
      <c r="N59" s="16"/>
      <c r="O59" s="16"/>
      <c r="P59" s="16"/>
      <c r="R59" s="11" t="s">
        <v>57</v>
      </c>
      <c r="S59" s="28">
        <f t="shared" si="56"/>
        <v>0</v>
      </c>
      <c r="T59" s="29" t="e">
        <f t="shared" si="55"/>
        <v>#DIV/0!</v>
      </c>
      <c r="U59" s="29" t="e">
        <f t="shared" si="55"/>
        <v>#DIV/0!</v>
      </c>
      <c r="V59" s="29"/>
      <c r="W59" s="29" t="e">
        <f t="shared" si="57"/>
        <v>#DIV/0!</v>
      </c>
      <c r="X59" s="29"/>
      <c r="Y59" s="29" t="e">
        <f t="shared" si="58"/>
        <v>#DIV/0!</v>
      </c>
      <c r="Z59" s="29" t="e">
        <f t="shared" si="59"/>
        <v>#DIV/0!</v>
      </c>
    </row>
    <row r="60" spans="2:39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7"/>
      <c r="L60" s="16"/>
      <c r="M60" s="16"/>
      <c r="N60" s="16"/>
      <c r="O60" s="16"/>
      <c r="P60" s="16"/>
      <c r="R60" s="11" t="s">
        <v>61</v>
      </c>
      <c r="S60" s="28">
        <f t="shared" si="56"/>
        <v>0</v>
      </c>
      <c r="T60" s="29" t="e">
        <f t="shared" si="55"/>
        <v>#DIV/0!</v>
      </c>
      <c r="U60" s="29" t="e">
        <f t="shared" si="55"/>
        <v>#DIV/0!</v>
      </c>
      <c r="V60" s="29"/>
      <c r="W60" s="29" t="e">
        <f t="shared" si="57"/>
        <v>#DIV/0!</v>
      </c>
      <c r="X60" s="29"/>
      <c r="Y60" s="29" t="e">
        <f t="shared" si="58"/>
        <v>#DIV/0!</v>
      </c>
      <c r="Z60" s="29" t="e">
        <f t="shared" si="59"/>
        <v>#DIV/0!</v>
      </c>
    </row>
    <row r="61" spans="2:39" x14ac:dyDescent="0.25">
      <c r="B61" s="12"/>
      <c r="C61" s="12"/>
      <c r="D61" s="12"/>
      <c r="E61" s="12"/>
      <c r="F61" s="12"/>
      <c r="G61" s="12"/>
      <c r="H61" s="12"/>
      <c r="I61" s="12"/>
      <c r="J61" s="12"/>
      <c r="K61" s="17"/>
      <c r="L61" s="16"/>
      <c r="M61" s="16"/>
      <c r="N61" s="16"/>
      <c r="O61" s="16"/>
      <c r="P61" s="16"/>
      <c r="R61" s="11" t="s">
        <v>65</v>
      </c>
      <c r="S61" s="28">
        <f t="shared" si="56"/>
        <v>0</v>
      </c>
      <c r="T61" s="29" t="e">
        <f t="shared" si="55"/>
        <v>#DIV/0!</v>
      </c>
      <c r="U61" s="29" t="e">
        <f t="shared" si="55"/>
        <v>#DIV/0!</v>
      </c>
      <c r="V61" s="29"/>
      <c r="W61" s="29" t="e">
        <f t="shared" si="57"/>
        <v>#DIV/0!</v>
      </c>
      <c r="X61" s="29"/>
      <c r="Y61" s="29" t="e">
        <f t="shared" si="58"/>
        <v>#DIV/0!</v>
      </c>
      <c r="Z61" s="29" t="e">
        <f t="shared" si="59"/>
        <v>#DIV/0!</v>
      </c>
    </row>
    <row r="62" spans="2:39" x14ac:dyDescent="0.25">
      <c r="B62" s="12"/>
      <c r="C62" s="12"/>
      <c r="D62" s="12"/>
      <c r="E62" s="12"/>
      <c r="F62" s="12"/>
      <c r="G62" s="12"/>
      <c r="H62" s="12"/>
      <c r="I62" s="12"/>
      <c r="J62" s="12"/>
      <c r="K62" s="17"/>
      <c r="L62" s="16"/>
      <c r="M62" s="16"/>
      <c r="N62" s="16"/>
      <c r="O62" s="16"/>
      <c r="P62" s="16"/>
      <c r="R62" s="11" t="s">
        <v>69</v>
      </c>
      <c r="S62" s="28">
        <f t="shared" si="56"/>
        <v>0</v>
      </c>
      <c r="T62" s="29" t="e">
        <f t="shared" si="55"/>
        <v>#DIV/0!</v>
      </c>
      <c r="U62" s="29" t="e">
        <f t="shared" si="55"/>
        <v>#DIV/0!</v>
      </c>
      <c r="V62" s="29"/>
      <c r="W62" s="29" t="e">
        <f t="shared" si="57"/>
        <v>#DIV/0!</v>
      </c>
      <c r="X62" s="29"/>
      <c r="Y62" s="29" t="e">
        <f t="shared" si="58"/>
        <v>#DIV/0!</v>
      </c>
      <c r="Z62" s="29" t="e">
        <f t="shared" si="59"/>
        <v>#DIV/0!</v>
      </c>
    </row>
    <row r="63" spans="2:39" x14ac:dyDescent="0.25">
      <c r="B63" s="12"/>
      <c r="C63" s="12"/>
      <c r="D63" s="12"/>
      <c r="E63" s="12"/>
      <c r="F63" s="12"/>
      <c r="G63" s="12"/>
      <c r="H63" s="12"/>
      <c r="I63" s="12"/>
      <c r="J63" s="12"/>
      <c r="K63" s="17"/>
      <c r="L63" s="16"/>
      <c r="M63" s="16"/>
      <c r="N63" s="16"/>
      <c r="O63" s="16"/>
      <c r="P63" s="16"/>
      <c r="R63" s="11" t="s">
        <v>73</v>
      </c>
      <c r="S63" s="28">
        <f t="shared" si="56"/>
        <v>0</v>
      </c>
      <c r="T63" s="29" t="e">
        <f t="shared" si="55"/>
        <v>#DIV/0!</v>
      </c>
      <c r="U63" s="29" t="e">
        <f t="shared" si="55"/>
        <v>#DIV/0!</v>
      </c>
      <c r="V63" s="29"/>
      <c r="W63" s="29" t="e">
        <f t="shared" si="57"/>
        <v>#DIV/0!</v>
      </c>
      <c r="X63" s="29"/>
      <c r="Y63" s="29" t="e">
        <f t="shared" si="58"/>
        <v>#DIV/0!</v>
      </c>
      <c r="Z63" s="29" t="e">
        <f t="shared" si="59"/>
        <v>#DIV/0!</v>
      </c>
    </row>
    <row r="64" spans="2:39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7"/>
      <c r="L64" s="16"/>
      <c r="M64" s="16"/>
      <c r="N64" s="16"/>
      <c r="O64" s="16"/>
      <c r="P64" s="16"/>
      <c r="R64" s="11" t="s">
        <v>77</v>
      </c>
      <c r="S64" s="28">
        <f t="shared" si="56"/>
        <v>0</v>
      </c>
      <c r="T64" s="29" t="e">
        <f t="shared" si="55"/>
        <v>#DIV/0!</v>
      </c>
      <c r="U64" s="29" t="e">
        <f t="shared" si="55"/>
        <v>#DIV/0!</v>
      </c>
      <c r="V64" s="29"/>
      <c r="W64" s="29" t="e">
        <f t="shared" si="57"/>
        <v>#DIV/0!</v>
      </c>
      <c r="X64" s="29"/>
      <c r="Y64" s="29" t="e">
        <f t="shared" si="58"/>
        <v>#DIV/0!</v>
      </c>
      <c r="Z64" s="29" t="e">
        <f t="shared" si="59"/>
        <v>#DIV/0!</v>
      </c>
    </row>
    <row r="65" spans="2:26" x14ac:dyDescent="0.25">
      <c r="B65" s="12"/>
      <c r="C65" s="12"/>
      <c r="D65" s="12"/>
      <c r="E65" s="12"/>
      <c r="F65" s="12"/>
      <c r="G65" s="12"/>
      <c r="H65" s="12"/>
      <c r="I65" s="12"/>
      <c r="J65" s="12"/>
      <c r="K65" s="17"/>
      <c r="L65" s="16"/>
      <c r="M65" s="16"/>
      <c r="N65" s="16"/>
      <c r="O65" s="16"/>
      <c r="P65" s="16"/>
      <c r="R65" s="11"/>
      <c r="S65" s="11"/>
      <c r="T65" s="11"/>
      <c r="U65" s="11"/>
      <c r="V65" s="11"/>
      <c r="W65" s="11"/>
      <c r="X65" s="11"/>
      <c r="Y65" s="11"/>
      <c r="Z65" s="11"/>
    </row>
    <row r="66" spans="2:26" x14ac:dyDescent="0.25">
      <c r="B66" s="12"/>
      <c r="C66" s="12"/>
      <c r="D66" s="12"/>
      <c r="E66" s="12"/>
      <c r="F66" s="12"/>
      <c r="G66" s="12"/>
      <c r="H66" s="12"/>
      <c r="I66" s="12"/>
      <c r="J66" s="12"/>
      <c r="K66" s="17"/>
      <c r="L66" s="16"/>
      <c r="M66" s="16"/>
      <c r="N66" s="16"/>
      <c r="O66" s="16"/>
      <c r="P66" s="16"/>
      <c r="R66" s="11"/>
      <c r="S66" s="11"/>
      <c r="T66" s="11"/>
      <c r="U66" s="11"/>
      <c r="V66" s="11"/>
      <c r="W66" s="11"/>
      <c r="X66" s="11"/>
      <c r="Y66" s="11"/>
      <c r="Z66" s="11"/>
    </row>
    <row r="67" spans="2:26" x14ac:dyDescent="0.25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R67" s="11"/>
      <c r="S67" s="11"/>
      <c r="T67" s="11"/>
      <c r="U67" s="11"/>
      <c r="V67" s="11"/>
      <c r="W67" s="11"/>
      <c r="X67" s="11"/>
      <c r="Y67" s="11"/>
      <c r="Z67" s="11"/>
    </row>
    <row r="68" spans="2:26" x14ac:dyDescent="0.25">
      <c r="B68" s="17"/>
      <c r="C68" s="17"/>
      <c r="D68" s="17">
        <v>1</v>
      </c>
      <c r="E68" s="17">
        <v>2</v>
      </c>
      <c r="F68" s="17">
        <v>3</v>
      </c>
      <c r="G68" s="17">
        <v>4</v>
      </c>
      <c r="H68" s="17">
        <v>5</v>
      </c>
      <c r="I68" s="17">
        <v>6</v>
      </c>
      <c r="J68" s="17">
        <v>7</v>
      </c>
      <c r="K68" s="17">
        <v>8</v>
      </c>
      <c r="L68" s="17">
        <v>9</v>
      </c>
      <c r="M68" s="17">
        <v>10</v>
      </c>
      <c r="N68" s="17">
        <v>11</v>
      </c>
      <c r="O68" s="17"/>
      <c r="P68" s="17"/>
    </row>
    <row r="69" spans="2:26" x14ac:dyDescent="0.25">
      <c r="B69" s="17" t="s">
        <v>148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2:26" x14ac:dyDescent="0.25">
      <c r="B70" s="12" t="s">
        <v>131</v>
      </c>
      <c r="C70" s="12"/>
      <c r="D70" s="31">
        <f>F5</f>
        <v>0</v>
      </c>
      <c r="E70" s="31">
        <v>0</v>
      </c>
      <c r="F70" s="31" t="e">
        <f>AC5</f>
        <v>#DIV/0!</v>
      </c>
      <c r="G70" s="31" t="e">
        <f>F70-X5</f>
        <v>#DIV/0!</v>
      </c>
      <c r="H70" s="31" t="e">
        <f>X5</f>
        <v>#DIV/0!</v>
      </c>
      <c r="I70" s="31">
        <f>F6</f>
        <v>0</v>
      </c>
      <c r="J70" s="31" t="e">
        <f>H70+I70</f>
        <v>#DIV/0!</v>
      </c>
      <c r="K70" s="31">
        <v>0</v>
      </c>
      <c r="L70" s="31" t="e">
        <f>AC6</f>
        <v>#DIV/0!</v>
      </c>
      <c r="M70" s="31" t="e">
        <f>L70-N70</f>
        <v>#DIV/0!</v>
      </c>
      <c r="N70" s="31" t="e">
        <f>X6</f>
        <v>#DIV/0!</v>
      </c>
      <c r="O70" s="17"/>
      <c r="P70" s="17"/>
    </row>
    <row r="71" spans="2:26" x14ac:dyDescent="0.25">
      <c r="B71" s="12" t="s">
        <v>149</v>
      </c>
      <c r="C71" s="12"/>
      <c r="D71" s="31">
        <f>C5</f>
        <v>0</v>
      </c>
      <c r="E71" s="31" t="e">
        <f>D71-F71</f>
        <v>#DIV/0!</v>
      </c>
      <c r="F71" s="31" t="e">
        <f>AA5</f>
        <v>#DIV/0!</v>
      </c>
      <c r="G71" s="31" t="e">
        <f>F71-Z5</f>
        <v>#DIV/0!</v>
      </c>
      <c r="H71" s="31" t="e">
        <f>Z5</f>
        <v>#DIV/0!</v>
      </c>
      <c r="I71" s="31">
        <f>C6</f>
        <v>0</v>
      </c>
      <c r="J71" s="31" t="e">
        <f t="shared" ref="J71:J73" si="60">H71+I71</f>
        <v>#DIV/0!</v>
      </c>
      <c r="K71" s="31" t="e">
        <f>J71-L71</f>
        <v>#DIV/0!</v>
      </c>
      <c r="L71" s="31" t="e">
        <f>AA6</f>
        <v>#DIV/0!</v>
      </c>
      <c r="M71" s="31" t="e">
        <f t="shared" ref="M71:M73" si="61">L71-N71</f>
        <v>#DIV/0!</v>
      </c>
      <c r="N71" s="31" t="e">
        <f>Z6</f>
        <v>#DIV/0!</v>
      </c>
      <c r="O71" s="17"/>
      <c r="P71" s="17"/>
      <c r="R71" s="18"/>
      <c r="S71" s="18" t="s">
        <v>146</v>
      </c>
      <c r="T71" s="18"/>
      <c r="U71" s="18"/>
      <c r="V71" s="18"/>
      <c r="W71" s="18"/>
      <c r="X71" s="18"/>
      <c r="Y71" s="18"/>
      <c r="Z71" s="18"/>
    </row>
    <row r="72" spans="2:26" x14ac:dyDescent="0.25">
      <c r="B72" s="12" t="s">
        <v>150</v>
      </c>
      <c r="C72" s="12"/>
      <c r="D72" s="31">
        <f>D5</f>
        <v>0</v>
      </c>
      <c r="E72" s="31">
        <v>0</v>
      </c>
      <c r="F72" s="31" t="e">
        <f>AB5/2</f>
        <v>#DIV/0!</v>
      </c>
      <c r="G72" s="31" t="e">
        <f>F72-(Y5/2)</f>
        <v>#DIV/0!</v>
      </c>
      <c r="H72" s="31" t="e">
        <f>Y5/2</f>
        <v>#DIV/0!</v>
      </c>
      <c r="I72" s="31">
        <f>D6</f>
        <v>0</v>
      </c>
      <c r="J72" s="31" t="e">
        <f t="shared" si="60"/>
        <v>#DIV/0!</v>
      </c>
      <c r="K72" s="31">
        <v>0</v>
      </c>
      <c r="L72" s="31" t="e">
        <f>AB6/2</f>
        <v>#DIV/0!</v>
      </c>
      <c r="M72" s="31" t="e">
        <f t="shared" si="61"/>
        <v>#DIV/0!</v>
      </c>
      <c r="N72" s="31" t="e">
        <f>Y6/2</f>
        <v>#DIV/0!</v>
      </c>
      <c r="O72" s="17"/>
      <c r="P72" s="17"/>
      <c r="R72" s="18"/>
      <c r="S72" s="18"/>
      <c r="T72" s="18"/>
      <c r="U72" s="18"/>
      <c r="V72" s="18" t="s">
        <v>37</v>
      </c>
      <c r="W72" s="18" t="s">
        <v>38</v>
      </c>
      <c r="X72" s="18" t="s">
        <v>39</v>
      </c>
      <c r="Y72" s="18"/>
      <c r="Z72" s="18"/>
    </row>
    <row r="73" spans="2:26" x14ac:dyDescent="0.25">
      <c r="B73" s="12" t="s">
        <v>151</v>
      </c>
      <c r="C73" s="12"/>
      <c r="D73" s="31">
        <f>E5</f>
        <v>0</v>
      </c>
      <c r="E73" s="31">
        <v>0</v>
      </c>
      <c r="F73" s="31" t="e">
        <f>AB5/2</f>
        <v>#DIV/0!</v>
      </c>
      <c r="G73" s="31" t="e">
        <f>F73-(Y5/2)</f>
        <v>#DIV/0!</v>
      </c>
      <c r="H73" s="31" t="e">
        <f>Y5/2</f>
        <v>#DIV/0!</v>
      </c>
      <c r="I73" s="31">
        <f>E6</f>
        <v>0</v>
      </c>
      <c r="J73" s="31" t="e">
        <f t="shared" si="60"/>
        <v>#DIV/0!</v>
      </c>
      <c r="K73" s="31">
        <v>0</v>
      </c>
      <c r="L73" s="31" t="e">
        <f>AB6/2</f>
        <v>#DIV/0!</v>
      </c>
      <c r="M73" s="31" t="e">
        <f t="shared" si="61"/>
        <v>#DIV/0!</v>
      </c>
      <c r="N73" s="31" t="e">
        <f>Y6/2</f>
        <v>#DIV/0!</v>
      </c>
      <c r="O73" s="17"/>
      <c r="P73" s="17"/>
      <c r="R73" s="18" t="s">
        <v>33</v>
      </c>
      <c r="S73" s="32" t="e">
        <f>W54</f>
        <v>#DIV/0!</v>
      </c>
      <c r="T73" s="32" t="e">
        <f>Y54</f>
        <v>#DIV/0!</v>
      </c>
      <c r="U73" s="32"/>
      <c r="V73" s="32" t="e">
        <f>T73/(T73+(S73/1000))*100</f>
        <v>#DIV/0!</v>
      </c>
      <c r="W73" s="32" t="e">
        <f>((($S73/2)/1000)/($T73+($S73/1000)))*100</f>
        <v>#DIV/0!</v>
      </c>
      <c r="X73" s="32" t="e">
        <f>((($S73/2)/1000)/($T73+($S73/1000)))*100</f>
        <v>#DIV/0!</v>
      </c>
      <c r="Y73" s="18"/>
      <c r="Z73" s="18"/>
    </row>
    <row r="74" spans="2:26" x14ac:dyDescent="0.25">
      <c r="B74" s="12" t="s">
        <v>152</v>
      </c>
      <c r="C74" s="12"/>
      <c r="D74" s="31" t="e">
        <f>(D71/D70)*1000</f>
        <v>#DIV/0!</v>
      </c>
      <c r="E74" s="31"/>
      <c r="F74" s="31" t="e">
        <f t="shared" ref="F74:N74" si="62">(F71/F70)*1000</f>
        <v>#DIV/0!</v>
      </c>
      <c r="G74" s="31" t="e">
        <f t="shared" si="62"/>
        <v>#DIV/0!</v>
      </c>
      <c r="H74" s="31" t="e">
        <f t="shared" si="62"/>
        <v>#DIV/0!</v>
      </c>
      <c r="I74" s="31" t="e">
        <f t="shared" si="62"/>
        <v>#DIV/0!</v>
      </c>
      <c r="J74" s="31" t="e">
        <f t="shared" si="62"/>
        <v>#DIV/0!</v>
      </c>
      <c r="K74" s="31"/>
      <c r="L74" s="31" t="e">
        <f t="shared" si="62"/>
        <v>#DIV/0!</v>
      </c>
      <c r="M74" s="31" t="e">
        <f t="shared" si="62"/>
        <v>#DIV/0!</v>
      </c>
      <c r="N74" s="31" t="e">
        <f t="shared" si="62"/>
        <v>#DIV/0!</v>
      </c>
      <c r="O74" s="17"/>
      <c r="P74" s="17"/>
      <c r="R74" s="18" t="s">
        <v>41</v>
      </c>
      <c r="S74" s="32" t="e">
        <f t="shared" ref="S74:S83" si="63">W55</f>
        <v>#DIV/0!</v>
      </c>
      <c r="T74" s="32" t="e">
        <f t="shared" ref="T74:T83" si="64">Y55</f>
        <v>#DIV/0!</v>
      </c>
      <c r="U74" s="32"/>
      <c r="V74" s="32" t="e">
        <f t="shared" ref="V74:V83" si="65">T74/(T74+(S74/1000))*100</f>
        <v>#DIV/0!</v>
      </c>
      <c r="W74" s="32" t="e">
        <f t="shared" ref="W74:X83" si="66">((($S74/2)/1000)/($T74+($S74/1000)))*100</f>
        <v>#DIV/0!</v>
      </c>
      <c r="X74" s="32" t="e">
        <f t="shared" si="66"/>
        <v>#DIV/0!</v>
      </c>
      <c r="Y74" s="18"/>
      <c r="Z74" s="18"/>
    </row>
    <row r="75" spans="2:26" x14ac:dyDescent="0.25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R75" s="18" t="s">
        <v>45</v>
      </c>
      <c r="S75" s="32" t="e">
        <f t="shared" si="63"/>
        <v>#DIV/0!</v>
      </c>
      <c r="T75" s="32" t="e">
        <f t="shared" si="64"/>
        <v>#DIV/0!</v>
      </c>
      <c r="U75" s="32"/>
      <c r="V75" s="32" t="e">
        <f t="shared" si="65"/>
        <v>#DIV/0!</v>
      </c>
      <c r="W75" s="32" t="e">
        <f t="shared" si="66"/>
        <v>#DIV/0!</v>
      </c>
      <c r="X75" s="32" t="e">
        <f t="shared" si="66"/>
        <v>#DIV/0!</v>
      </c>
      <c r="Y75" s="18"/>
      <c r="Z75" s="18"/>
    </row>
    <row r="76" spans="2:26" x14ac:dyDescent="0.25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R76" s="18" t="s">
        <v>49</v>
      </c>
      <c r="S76" s="32" t="e">
        <f t="shared" si="63"/>
        <v>#DIV/0!</v>
      </c>
      <c r="T76" s="32" t="e">
        <f t="shared" si="64"/>
        <v>#DIV/0!</v>
      </c>
      <c r="U76" s="32"/>
      <c r="V76" s="32" t="e">
        <f t="shared" si="65"/>
        <v>#DIV/0!</v>
      </c>
      <c r="W76" s="32" t="e">
        <f t="shared" si="66"/>
        <v>#DIV/0!</v>
      </c>
      <c r="X76" s="32" t="e">
        <f t="shared" si="66"/>
        <v>#DIV/0!</v>
      </c>
      <c r="Y76" s="18"/>
      <c r="Z76" s="18"/>
    </row>
    <row r="77" spans="2:26" x14ac:dyDescent="0.25">
      <c r="B77" s="17" t="s">
        <v>178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R77" s="18" t="s">
        <v>53</v>
      </c>
      <c r="S77" s="32" t="e">
        <f t="shared" si="63"/>
        <v>#DIV/0!</v>
      </c>
      <c r="T77" s="32" t="e">
        <f t="shared" si="64"/>
        <v>#DIV/0!</v>
      </c>
      <c r="U77" s="32"/>
      <c r="V77" s="32" t="e">
        <f t="shared" si="65"/>
        <v>#DIV/0!</v>
      </c>
      <c r="W77" s="32" t="e">
        <f t="shared" si="66"/>
        <v>#DIV/0!</v>
      </c>
      <c r="X77" s="32" t="e">
        <f t="shared" si="66"/>
        <v>#DIV/0!</v>
      </c>
      <c r="Y77" s="18"/>
      <c r="Z77" s="18"/>
    </row>
    <row r="78" spans="2:26" x14ac:dyDescent="0.25">
      <c r="B78" s="16" t="s">
        <v>131</v>
      </c>
      <c r="C78" s="16"/>
      <c r="D78" s="19"/>
      <c r="E78" s="19"/>
      <c r="F78" s="30">
        <f>E78+D78</f>
        <v>0</v>
      </c>
      <c r="G78" s="30">
        <v>0</v>
      </c>
      <c r="H78" s="30">
        <f>F78</f>
        <v>0</v>
      </c>
      <c r="I78" s="30">
        <f>H78*0.4</f>
        <v>0</v>
      </c>
      <c r="J78" s="17"/>
      <c r="K78" s="17"/>
      <c r="L78" s="17"/>
      <c r="M78" s="17"/>
      <c r="N78" s="17"/>
      <c r="O78" s="17"/>
      <c r="P78" s="17"/>
      <c r="R78" s="18" t="s">
        <v>57</v>
      </c>
      <c r="S78" s="32" t="e">
        <f t="shared" si="63"/>
        <v>#DIV/0!</v>
      </c>
      <c r="T78" s="32" t="e">
        <f t="shared" si="64"/>
        <v>#DIV/0!</v>
      </c>
      <c r="U78" s="32"/>
      <c r="V78" s="32" t="e">
        <f t="shared" si="65"/>
        <v>#DIV/0!</v>
      </c>
      <c r="W78" s="32" t="e">
        <f t="shared" si="66"/>
        <v>#DIV/0!</v>
      </c>
      <c r="X78" s="32" t="e">
        <f t="shared" si="66"/>
        <v>#DIV/0!</v>
      </c>
      <c r="Y78" s="18"/>
      <c r="Z78" s="18"/>
    </row>
    <row r="79" spans="2:26" x14ac:dyDescent="0.25">
      <c r="B79" s="16" t="s">
        <v>149</v>
      </c>
      <c r="C79" s="16"/>
      <c r="D79" s="19"/>
      <c r="E79" s="19"/>
      <c r="F79" s="30">
        <f t="shared" ref="F79:F81" si="67">E79+D79</f>
        <v>0</v>
      </c>
      <c r="G79" s="30">
        <f>F79-((320.658386*F78)/1000)</f>
        <v>0</v>
      </c>
      <c r="H79" s="30">
        <f>F79-G79</f>
        <v>0</v>
      </c>
      <c r="I79" s="30">
        <f t="shared" ref="I79:I81" si="68">H79*0.4</f>
        <v>0</v>
      </c>
      <c r="J79" s="17"/>
      <c r="K79" s="17"/>
      <c r="L79" s="17"/>
      <c r="M79" s="17"/>
      <c r="N79" s="17"/>
      <c r="O79" s="17"/>
      <c r="P79" s="17"/>
      <c r="R79" s="18" t="s">
        <v>61</v>
      </c>
      <c r="S79" s="32" t="e">
        <f t="shared" si="63"/>
        <v>#DIV/0!</v>
      </c>
      <c r="T79" s="32" t="e">
        <f t="shared" si="64"/>
        <v>#DIV/0!</v>
      </c>
      <c r="U79" s="32"/>
      <c r="V79" s="32" t="e">
        <f t="shared" si="65"/>
        <v>#DIV/0!</v>
      </c>
      <c r="W79" s="32" t="e">
        <f t="shared" si="66"/>
        <v>#DIV/0!</v>
      </c>
      <c r="X79" s="32" t="e">
        <f t="shared" si="66"/>
        <v>#DIV/0!</v>
      </c>
      <c r="Y79" s="18"/>
      <c r="Z79" s="18"/>
    </row>
    <row r="80" spans="2:26" x14ac:dyDescent="0.25">
      <c r="B80" s="16" t="s">
        <v>150</v>
      </c>
      <c r="C80" s="16"/>
      <c r="D80" s="19"/>
      <c r="E80" s="19"/>
      <c r="F80" s="30">
        <f t="shared" si="67"/>
        <v>0</v>
      </c>
      <c r="G80" s="30">
        <v>0</v>
      </c>
      <c r="H80" s="30">
        <f t="shared" ref="H80:H81" si="69">F80</f>
        <v>0</v>
      </c>
      <c r="I80" s="30">
        <f t="shared" si="68"/>
        <v>0</v>
      </c>
      <c r="J80" s="17"/>
      <c r="K80" s="17"/>
      <c r="L80" s="17"/>
      <c r="M80" s="17"/>
      <c r="N80" s="17"/>
      <c r="O80" s="17"/>
      <c r="P80" s="17"/>
      <c r="R80" s="18" t="s">
        <v>65</v>
      </c>
      <c r="S80" s="32" t="e">
        <f t="shared" si="63"/>
        <v>#DIV/0!</v>
      </c>
      <c r="T80" s="32" t="e">
        <f t="shared" si="64"/>
        <v>#DIV/0!</v>
      </c>
      <c r="U80" s="32"/>
      <c r="V80" s="32" t="e">
        <f t="shared" si="65"/>
        <v>#DIV/0!</v>
      </c>
      <c r="W80" s="32" t="e">
        <f t="shared" si="66"/>
        <v>#DIV/0!</v>
      </c>
      <c r="X80" s="32" t="e">
        <f t="shared" si="66"/>
        <v>#DIV/0!</v>
      </c>
      <c r="Y80" s="18"/>
      <c r="Z80" s="18"/>
    </row>
    <row r="81" spans="2:26" x14ac:dyDescent="0.25">
      <c r="B81" s="16" t="s">
        <v>151</v>
      </c>
      <c r="C81" s="16"/>
      <c r="D81" s="19"/>
      <c r="E81" s="19"/>
      <c r="F81" s="30">
        <f t="shared" si="67"/>
        <v>0</v>
      </c>
      <c r="G81" s="30">
        <v>0</v>
      </c>
      <c r="H81" s="30">
        <f t="shared" si="69"/>
        <v>0</v>
      </c>
      <c r="I81" s="30">
        <f t="shared" si="68"/>
        <v>0</v>
      </c>
      <c r="J81" s="17"/>
      <c r="K81" s="17"/>
      <c r="L81" s="17"/>
      <c r="M81" s="17"/>
      <c r="N81" s="17"/>
      <c r="O81" s="17"/>
      <c r="P81" s="17"/>
      <c r="R81" s="18" t="s">
        <v>69</v>
      </c>
      <c r="S81" s="32" t="e">
        <f t="shared" si="63"/>
        <v>#DIV/0!</v>
      </c>
      <c r="T81" s="32" t="e">
        <f t="shared" si="64"/>
        <v>#DIV/0!</v>
      </c>
      <c r="U81" s="32"/>
      <c r="V81" s="32" t="e">
        <f t="shared" si="65"/>
        <v>#DIV/0!</v>
      </c>
      <c r="W81" s="32" t="e">
        <f t="shared" si="66"/>
        <v>#DIV/0!</v>
      </c>
      <c r="X81" s="32" t="e">
        <f t="shared" si="66"/>
        <v>#DIV/0!</v>
      </c>
      <c r="Y81" s="18"/>
      <c r="Z81" s="18"/>
    </row>
    <row r="82" spans="2:26" x14ac:dyDescent="0.25">
      <c r="B82" s="16" t="s">
        <v>152</v>
      </c>
      <c r="C82" s="16"/>
      <c r="D82" s="30" t="e">
        <f>(D79/D78)*1000</f>
        <v>#DIV/0!</v>
      </c>
      <c r="E82" s="30" t="e">
        <f t="shared" ref="E82:I82" si="70">(E79/E78)*1000</f>
        <v>#DIV/0!</v>
      </c>
      <c r="F82" s="30" t="e">
        <f t="shared" si="70"/>
        <v>#DIV/0!</v>
      </c>
      <c r="G82" s="30"/>
      <c r="H82" s="30" t="e">
        <f t="shared" si="70"/>
        <v>#DIV/0!</v>
      </c>
      <c r="I82" s="30" t="e">
        <f t="shared" si="70"/>
        <v>#DIV/0!</v>
      </c>
      <c r="J82" s="17"/>
      <c r="K82" s="17"/>
      <c r="L82" s="17"/>
      <c r="M82" s="17"/>
      <c r="N82" s="17"/>
      <c r="O82" s="17"/>
      <c r="P82" s="17"/>
      <c r="R82" s="18" t="s">
        <v>73</v>
      </c>
      <c r="S82" s="32" t="e">
        <f t="shared" si="63"/>
        <v>#DIV/0!</v>
      </c>
      <c r="T82" s="32" t="e">
        <f t="shared" si="64"/>
        <v>#DIV/0!</v>
      </c>
      <c r="U82" s="32"/>
      <c r="V82" s="32" t="e">
        <f t="shared" si="65"/>
        <v>#DIV/0!</v>
      </c>
      <c r="W82" s="32" t="e">
        <f t="shared" si="66"/>
        <v>#DIV/0!</v>
      </c>
      <c r="X82" s="32" t="e">
        <f t="shared" si="66"/>
        <v>#DIV/0!</v>
      </c>
      <c r="Y82" s="18"/>
      <c r="Z82" s="18"/>
    </row>
    <row r="83" spans="2:26" x14ac:dyDescent="0.25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R83" s="18" t="s">
        <v>77</v>
      </c>
      <c r="S83" s="32" t="e">
        <f t="shared" si="63"/>
        <v>#DIV/0!</v>
      </c>
      <c r="T83" s="32" t="e">
        <f t="shared" si="64"/>
        <v>#DIV/0!</v>
      </c>
      <c r="U83" s="32"/>
      <c r="V83" s="32" t="e">
        <f t="shared" si="65"/>
        <v>#DIV/0!</v>
      </c>
      <c r="W83" s="32" t="e">
        <f t="shared" si="66"/>
        <v>#DIV/0!</v>
      </c>
      <c r="X83" s="32" t="e">
        <f t="shared" si="66"/>
        <v>#DIV/0!</v>
      </c>
      <c r="Y83" s="18"/>
      <c r="Z83" s="18"/>
    </row>
    <row r="84" spans="2:26" x14ac:dyDescent="0.25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R84" s="18"/>
      <c r="S84" s="18"/>
      <c r="T84" s="18"/>
      <c r="U84" s="18"/>
      <c r="V84" s="18"/>
      <c r="W84" s="18"/>
      <c r="X84" s="18"/>
      <c r="Y84" s="18"/>
      <c r="Z84" s="18"/>
    </row>
    <row r="85" spans="2:26" x14ac:dyDescent="0.25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R85" s="18"/>
      <c r="S85" s="18"/>
      <c r="T85" s="18"/>
      <c r="U85" s="18"/>
      <c r="V85" s="18"/>
      <c r="W85" s="18"/>
      <c r="X85" s="18"/>
      <c r="Y85" s="18"/>
      <c r="Z85" s="18"/>
    </row>
    <row r="86" spans="2:26" x14ac:dyDescent="0.25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R86" s="18"/>
      <c r="S86" s="18"/>
      <c r="T86" s="18"/>
      <c r="U86" s="18"/>
      <c r="V86" s="18"/>
      <c r="W86" s="18"/>
      <c r="X86" s="18"/>
      <c r="Y86" s="18"/>
      <c r="Z86" s="18"/>
    </row>
    <row r="88" spans="2:26" x14ac:dyDescent="0.25">
      <c r="B88" t="s">
        <v>154</v>
      </c>
    </row>
    <row r="89" spans="2:26" x14ac:dyDescent="0.2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2:26" x14ac:dyDescent="0.2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2:26" x14ac:dyDescent="0.25">
      <c r="B91" s="6" t="s">
        <v>32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2:26" x14ac:dyDescent="0.25">
      <c r="B92" s="6" t="s">
        <v>100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2:26" x14ac:dyDescent="0.25">
      <c r="B93" s="6" t="s">
        <v>102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2:26" x14ac:dyDescent="0.25">
      <c r="B94" s="6" t="s">
        <v>104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2:26" x14ac:dyDescent="0.25">
      <c r="B95" s="6" t="s">
        <v>106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2:26" x14ac:dyDescent="0.25">
      <c r="B96" s="6" t="s">
        <v>108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2:16" x14ac:dyDescent="0.25">
      <c r="B97" s="6" t="s">
        <v>110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2:16" x14ac:dyDescent="0.25">
      <c r="B98" s="6" t="s">
        <v>112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2:16" x14ac:dyDescent="0.25">
      <c r="B99" s="6" t="s">
        <v>114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2:16" x14ac:dyDescent="0.25">
      <c r="B100" s="6" t="s">
        <v>116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2:16" x14ac:dyDescent="0.25">
      <c r="B101" s="6" t="s">
        <v>118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2:16" x14ac:dyDescent="0.25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2:16" x14ac:dyDescent="0.25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2:16" x14ac:dyDescent="0.25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7" spans="2:16" x14ac:dyDescent="0.25">
      <c r="B107" t="s">
        <v>166</v>
      </c>
    </row>
    <row r="108" spans="2:16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2:16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2:16" x14ac:dyDescent="0.25">
      <c r="B110" s="7" t="s">
        <v>33</v>
      </c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2:16" x14ac:dyDescent="0.25">
      <c r="B111" s="7" t="s">
        <v>41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2:16" x14ac:dyDescent="0.25">
      <c r="B112" s="7" t="s">
        <v>45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2:16" x14ac:dyDescent="0.25">
      <c r="B113" s="7" t="s">
        <v>49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2:16" x14ac:dyDescent="0.25">
      <c r="B114" s="7" t="s">
        <v>53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2:16" x14ac:dyDescent="0.25">
      <c r="B115" s="7" t="s">
        <v>57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2:16" x14ac:dyDescent="0.25">
      <c r="B116" s="7" t="s">
        <v>61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2:16" x14ac:dyDescent="0.25">
      <c r="B117" s="7" t="s">
        <v>65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2:16" x14ac:dyDescent="0.25">
      <c r="B118" s="7" t="s">
        <v>69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2:16" x14ac:dyDescent="0.25">
      <c r="B119" s="7" t="s">
        <v>73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2:16" x14ac:dyDescent="0.25">
      <c r="B120" s="7" t="s">
        <v>77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2:16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2:16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</sheetData>
  <mergeCells count="1">
    <mergeCell ref="J34:L3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1868-2405-4943-8894-34B28FCD87E2}">
  <sheetPr>
    <tabColor theme="5"/>
  </sheetPr>
  <dimension ref="A2:AC83"/>
  <sheetViews>
    <sheetView topLeftCell="E2" zoomScale="87" zoomScaleNormal="87" workbookViewId="0">
      <selection activeCell="C19" sqref="C19"/>
    </sheetView>
  </sheetViews>
  <sheetFormatPr defaultRowHeight="15" x14ac:dyDescent="0.25"/>
  <cols>
    <col min="2" max="2" width="10.140625" customWidth="1"/>
    <col min="3" max="3" width="9.5703125" customWidth="1"/>
    <col min="4" max="4" width="11.7109375" customWidth="1"/>
    <col min="5" max="5" width="12.7109375" customWidth="1"/>
    <col min="6" max="6" width="11.5703125" bestFit="1" customWidth="1"/>
    <col min="7" max="7" width="11.5703125" customWidth="1"/>
    <col min="8" max="8" width="9.28515625" customWidth="1"/>
    <col min="9" max="9" width="14" customWidth="1"/>
    <col min="10" max="10" width="17.7109375" customWidth="1"/>
    <col min="11" max="11" width="11.5703125" bestFit="1" customWidth="1"/>
    <col min="12" max="12" width="14.42578125" customWidth="1"/>
    <col min="13" max="13" width="14.7109375" customWidth="1"/>
    <col min="14" max="14" width="11.85546875" customWidth="1"/>
    <col min="15" max="15" width="15.7109375" customWidth="1"/>
    <col min="16" max="16" width="16.28515625" customWidth="1"/>
    <col min="18" max="18" width="11.140625" customWidth="1"/>
    <col min="19" max="19" width="15.28515625" customWidth="1"/>
    <col min="21" max="21" width="10.5703125" bestFit="1" customWidth="1"/>
    <col min="22" max="23" width="17.28515625" customWidth="1"/>
    <col min="24" max="24" width="18.7109375" customWidth="1"/>
    <col min="25" max="25" width="23.7109375" customWidth="1"/>
    <col min="26" max="26" width="16.140625" customWidth="1"/>
    <col min="27" max="27" width="13.7109375" customWidth="1"/>
    <col min="28" max="28" width="13.42578125" customWidth="1"/>
    <col min="29" max="29" width="16.5703125" customWidth="1"/>
  </cols>
  <sheetData>
    <row r="2" spans="2:29" x14ac:dyDescent="0.25">
      <c r="B2" t="s">
        <v>0</v>
      </c>
    </row>
    <row r="3" spans="2:29" x14ac:dyDescent="0.25">
      <c r="B3" s="1"/>
      <c r="C3" s="1" t="s">
        <v>1</v>
      </c>
      <c r="D3" s="1"/>
      <c r="E3" s="1"/>
      <c r="F3" s="1"/>
      <c r="G3" s="1"/>
      <c r="H3" s="1"/>
      <c r="I3" s="1" t="s">
        <v>2</v>
      </c>
      <c r="J3" s="1"/>
      <c r="K3" s="1"/>
      <c r="L3" s="1"/>
      <c r="M3" s="1"/>
      <c r="N3" s="1"/>
      <c r="O3" s="1"/>
      <c r="P3" s="1"/>
      <c r="Q3" s="1" t="s">
        <v>4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2:29" x14ac:dyDescent="0.25">
      <c r="B4" s="1"/>
      <c r="C4" s="1" t="s">
        <v>7</v>
      </c>
      <c r="D4" s="1" t="s">
        <v>8</v>
      </c>
      <c r="E4" s="1" t="s">
        <v>9</v>
      </c>
      <c r="F4" s="1" t="s">
        <v>10</v>
      </c>
      <c r="G4" s="1"/>
      <c r="H4" s="1" t="s">
        <v>11</v>
      </c>
      <c r="I4" s="1" t="s">
        <v>12</v>
      </c>
      <c r="J4" s="1" t="s">
        <v>13</v>
      </c>
      <c r="K4" s="1" t="s">
        <v>14</v>
      </c>
      <c r="L4" s="1"/>
      <c r="M4" s="1" t="s">
        <v>15</v>
      </c>
      <c r="N4" s="1" t="s">
        <v>3</v>
      </c>
      <c r="O4" s="1"/>
      <c r="P4" s="1" t="s">
        <v>179</v>
      </c>
      <c r="Q4" s="1" t="s">
        <v>12</v>
      </c>
      <c r="R4" s="1" t="s">
        <v>19</v>
      </c>
      <c r="S4" s="1" t="s">
        <v>20</v>
      </c>
      <c r="T4" s="1"/>
      <c r="U4" s="1" t="s">
        <v>21</v>
      </c>
      <c r="V4" s="1" t="s">
        <v>5</v>
      </c>
      <c r="W4" s="1"/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</row>
    <row r="5" spans="2:29" x14ac:dyDescent="0.25">
      <c r="B5" s="1" t="s">
        <v>32</v>
      </c>
      <c r="C5" s="19">
        <v>30</v>
      </c>
      <c r="D5" s="19">
        <v>0.6</v>
      </c>
      <c r="E5" s="19">
        <v>0.6</v>
      </c>
      <c r="F5" s="19">
        <v>60</v>
      </c>
      <c r="G5" s="20"/>
      <c r="H5" s="20" t="s">
        <v>33</v>
      </c>
      <c r="I5" s="19">
        <v>18.5</v>
      </c>
      <c r="J5" s="19">
        <v>28.66</v>
      </c>
      <c r="K5" s="20">
        <f>J5-I5</f>
        <v>10.16</v>
      </c>
      <c r="L5" s="20"/>
      <c r="M5" s="20">
        <v>1</v>
      </c>
      <c r="N5" s="19">
        <v>79.92</v>
      </c>
      <c r="O5" s="20">
        <f>F5+(U36*(F5/1000))+D5+E5</f>
        <v>80.851761264700158</v>
      </c>
      <c r="P5" s="20" t="s">
        <v>34</v>
      </c>
      <c r="Q5" s="19">
        <v>15.44</v>
      </c>
      <c r="R5" s="19">
        <v>25.5</v>
      </c>
      <c r="S5" s="20">
        <f>R5-Q5</f>
        <v>10.06</v>
      </c>
      <c r="T5" s="20"/>
      <c r="U5" s="20" t="s">
        <v>34</v>
      </c>
      <c r="V5" s="19">
        <f>O5*0.6</f>
        <v>48.511056758820096</v>
      </c>
      <c r="W5" s="20">
        <f>V5/O5</f>
        <v>0.6</v>
      </c>
      <c r="X5" s="20">
        <f>V5-((D5+E5)*0.6)-((U36*(60/1000))*0.6)</f>
        <v>36</v>
      </c>
      <c r="Y5" s="20">
        <f>(D5+E5)*0.6</f>
        <v>0.72</v>
      </c>
      <c r="Z5" s="20">
        <f>(U36*(60/1000))*0.6</f>
        <v>11.791056758820101</v>
      </c>
      <c r="AA5" s="20">
        <f>Z5/W5</f>
        <v>19.65176126470017</v>
      </c>
      <c r="AB5" s="20">
        <f>Y5/W5</f>
        <v>1.2</v>
      </c>
      <c r="AC5" s="20">
        <f>X5/W5</f>
        <v>60</v>
      </c>
    </row>
    <row r="6" spans="2:29" x14ac:dyDescent="0.25">
      <c r="B6" s="1" t="s">
        <v>40</v>
      </c>
      <c r="C6" s="19">
        <v>18</v>
      </c>
      <c r="D6" s="19">
        <v>0.6</v>
      </c>
      <c r="E6" s="19">
        <v>0.6</v>
      </c>
      <c r="F6" s="19">
        <v>24</v>
      </c>
      <c r="G6" s="20"/>
      <c r="H6" s="20" t="s">
        <v>41</v>
      </c>
      <c r="I6" s="19">
        <v>18.5</v>
      </c>
      <c r="J6" s="19">
        <v>28.66</v>
      </c>
      <c r="K6" s="20">
        <f t="shared" ref="K6:K15" si="0">J6-I6</f>
        <v>10.16</v>
      </c>
      <c r="L6" s="20"/>
      <c r="M6" s="20">
        <v>2</v>
      </c>
      <c r="N6" s="19">
        <v>79.92</v>
      </c>
      <c r="O6" s="20">
        <f>Y5+D6+E6+X5+F6+(U37*((X5+F6)/1000))</f>
        <v>81.406858023520272</v>
      </c>
      <c r="P6" s="20" t="s">
        <v>42</v>
      </c>
      <c r="Q6" s="19">
        <v>15.44</v>
      </c>
      <c r="R6" s="19">
        <v>25.5</v>
      </c>
      <c r="S6" s="20">
        <f t="shared" ref="S6:S15" si="1">R6-Q6</f>
        <v>10.06</v>
      </c>
      <c r="T6" s="20"/>
      <c r="U6" s="20" t="s">
        <v>42</v>
      </c>
      <c r="V6" s="19">
        <f t="shared" ref="V6:V15" si="2">O6*0.6</f>
        <v>48.84411481411216</v>
      </c>
      <c r="W6" s="20">
        <f>V6/O6</f>
        <v>0.6</v>
      </c>
      <c r="X6" s="20">
        <f>V6-(((($D$5+$E$5)*0.6)+$D$6+$E$6)*0.6)-((U37*((X5+F6)/1000))*0.6)</f>
        <v>36</v>
      </c>
      <c r="Y6" s="20">
        <f>((($D$5+$E$5)*0.6)+$D$6+$E$6)*0.6</f>
        <v>1.1519999999999999</v>
      </c>
      <c r="Z6" s="20">
        <f>(U37*((X5+F6)/1000))*0.6</f>
        <v>11.692114814112159</v>
      </c>
      <c r="AA6" s="20">
        <f t="shared" ref="AA6:AA15" si="3">Z6/W6</f>
        <v>19.486858023520266</v>
      </c>
      <c r="AB6" s="20">
        <f t="shared" ref="AB6:AB15" si="4">Y6/W6</f>
        <v>1.92</v>
      </c>
      <c r="AC6" s="20">
        <f t="shared" ref="AC6:AC15" si="5">X6/W6</f>
        <v>60</v>
      </c>
    </row>
    <row r="7" spans="2:29" x14ac:dyDescent="0.25">
      <c r="B7" s="1" t="s">
        <v>44</v>
      </c>
      <c r="C7" s="19">
        <v>18</v>
      </c>
      <c r="D7" s="19">
        <v>0.6</v>
      </c>
      <c r="E7" s="19">
        <v>0.6</v>
      </c>
      <c r="F7" s="19">
        <v>24</v>
      </c>
      <c r="G7" s="20"/>
      <c r="H7" s="20" t="s">
        <v>45</v>
      </c>
      <c r="I7" s="19">
        <v>18.5</v>
      </c>
      <c r="J7" s="19">
        <v>28.66</v>
      </c>
      <c r="K7" s="20">
        <f t="shared" si="0"/>
        <v>10.16</v>
      </c>
      <c r="L7" s="20"/>
      <c r="M7" s="20">
        <v>3</v>
      </c>
      <c r="N7" s="19">
        <v>79.92</v>
      </c>
      <c r="O7" s="20">
        <f t="shared" ref="O7:O15" si="6">Y6+D7+E7+X6+F7+(U38*((X6+F7)/1000))</f>
        <v>81.739916078812328</v>
      </c>
      <c r="P7" s="20" t="s">
        <v>46</v>
      </c>
      <c r="Q7" s="19">
        <v>15.44</v>
      </c>
      <c r="R7" s="19">
        <v>25.5</v>
      </c>
      <c r="S7" s="20">
        <f t="shared" si="1"/>
        <v>10.06</v>
      </c>
      <c r="T7" s="20"/>
      <c r="U7" s="20" t="s">
        <v>46</v>
      </c>
      <c r="V7" s="19">
        <f t="shared" si="2"/>
        <v>49.043949647287398</v>
      </c>
      <c r="W7" s="20">
        <f t="shared" ref="W7:W15" si="7">V7/O7</f>
        <v>0.6</v>
      </c>
      <c r="X7" s="20">
        <f>V7-(((((($D$5+$E$5)*0.6)+$D$6+$E$6)*0.6)+$D$7+$E$7)*0.6)-((U38*((X6+F6)/1000))*0.6)</f>
        <v>36</v>
      </c>
      <c r="Y7" s="20">
        <f>((((($D$5+$E$5)*0.6)+$D$6+$E$6)*0.6)+$D$7+$E$7)*0.6</f>
        <v>1.4111999999999998</v>
      </c>
      <c r="Z7" s="20">
        <f t="shared" ref="Z7:Z15" si="8">(U38*((X6+F6)/1000))*0.6</f>
        <v>11.632749647287399</v>
      </c>
      <c r="AA7" s="20">
        <f t="shared" si="3"/>
        <v>19.387916078812331</v>
      </c>
      <c r="AB7" s="20">
        <f t="shared" si="4"/>
        <v>2.3519999999999999</v>
      </c>
      <c r="AC7" s="20">
        <f t="shared" si="5"/>
        <v>60</v>
      </c>
    </row>
    <row r="8" spans="2:29" x14ac:dyDescent="0.25">
      <c r="B8" s="1" t="s">
        <v>48</v>
      </c>
      <c r="C8" s="19">
        <v>18</v>
      </c>
      <c r="D8" s="19">
        <v>0.6</v>
      </c>
      <c r="E8" s="19">
        <v>0.6</v>
      </c>
      <c r="F8" s="19">
        <v>24</v>
      </c>
      <c r="G8" s="20"/>
      <c r="H8" s="20" t="s">
        <v>49</v>
      </c>
      <c r="I8" s="19">
        <v>18.5</v>
      </c>
      <c r="J8" s="19">
        <v>28.66</v>
      </c>
      <c r="K8" s="20">
        <f t="shared" si="0"/>
        <v>10.16</v>
      </c>
      <c r="L8" s="20"/>
      <c r="M8" s="20">
        <v>4</v>
      </c>
      <c r="N8" s="19">
        <v>79.92</v>
      </c>
      <c r="O8" s="20">
        <f t="shared" si="6"/>
        <v>81.939750911987559</v>
      </c>
      <c r="P8" s="20" t="s">
        <v>50</v>
      </c>
      <c r="Q8" s="19">
        <v>15.44</v>
      </c>
      <c r="R8" s="19">
        <v>25.5</v>
      </c>
      <c r="S8" s="20">
        <f t="shared" si="1"/>
        <v>10.06</v>
      </c>
      <c r="T8" s="20"/>
      <c r="U8" s="20" t="s">
        <v>50</v>
      </c>
      <c r="V8" s="19">
        <f t="shared" si="2"/>
        <v>49.163850547192531</v>
      </c>
      <c r="W8" s="20">
        <f t="shared" si="7"/>
        <v>0.6</v>
      </c>
      <c r="X8" s="20">
        <f>V8-(((((((($D$5+$E$5)*0.6)+$D$6+$E$6)*0.6)+$D$7+$E$7)*0.6)+$D$8+$E$8)*0.6)-((U39*((X7+F7)/1000))*0.6)</f>
        <v>35.999999999999993</v>
      </c>
      <c r="Y8" s="20">
        <f>((((((($D$5+$E$5)*0.6)+$D$6+$E$6)*0.6)+$D$7+$E$7)*0.6)+$D$8+$E$8)*0.6</f>
        <v>1.5667199999999999</v>
      </c>
      <c r="Z8" s="20">
        <f t="shared" si="8"/>
        <v>11.59713054719254</v>
      </c>
      <c r="AA8" s="20">
        <f t="shared" si="3"/>
        <v>19.328550911987566</v>
      </c>
      <c r="AB8" s="20">
        <f t="shared" si="4"/>
        <v>2.6111999999999997</v>
      </c>
      <c r="AC8" s="20">
        <f t="shared" si="5"/>
        <v>59.999999999999993</v>
      </c>
    </row>
    <row r="9" spans="2:29" x14ac:dyDescent="0.25">
      <c r="B9" s="1" t="s">
        <v>52</v>
      </c>
      <c r="C9" s="19">
        <v>18</v>
      </c>
      <c r="D9" s="19">
        <v>0.6</v>
      </c>
      <c r="E9" s="19">
        <v>0.6</v>
      </c>
      <c r="F9" s="19">
        <v>24</v>
      </c>
      <c r="G9" s="20"/>
      <c r="H9" s="20" t="s">
        <v>53</v>
      </c>
      <c r="I9" s="19">
        <v>18.5</v>
      </c>
      <c r="J9" s="19">
        <v>28.66</v>
      </c>
      <c r="K9" s="20">
        <f t="shared" si="0"/>
        <v>10.16</v>
      </c>
      <c r="L9" s="20"/>
      <c r="M9" s="20">
        <v>5</v>
      </c>
      <c r="N9" s="19">
        <v>79.92</v>
      </c>
      <c r="O9" s="20">
        <f t="shared" si="6"/>
        <v>82.059651811892692</v>
      </c>
      <c r="P9" s="20" t="s">
        <v>54</v>
      </c>
      <c r="Q9" s="19">
        <v>15.44</v>
      </c>
      <c r="R9" s="19">
        <v>25.5</v>
      </c>
      <c r="S9" s="20">
        <f t="shared" si="1"/>
        <v>10.06</v>
      </c>
      <c r="T9" s="20"/>
      <c r="U9" s="20" t="s">
        <v>54</v>
      </c>
      <c r="V9" s="19">
        <f t="shared" si="2"/>
        <v>49.235791087135617</v>
      </c>
      <c r="W9" s="20">
        <f t="shared" si="7"/>
        <v>0.6</v>
      </c>
      <c r="X9" s="20">
        <f>V9-(((((((((($D$5+$E$5)*0.6)+$D$6+$E$6)*0.6)+$D$7+$E$7)*0.6)+$D$8+$E$8)*0.6)+$D$9+$E$9)*0.6)-((U40*((X8+F8)/1000))*0.6)</f>
        <v>35.999999999999993</v>
      </c>
      <c r="Y9" s="20">
        <f>((((((((($D$5+$E$5)*0.6)+$D$6+$E$6)*0.6)+$D$7+$E$7)*0.6)+$D$8+$E$8)*0.6)+$D$9+$E$9)*0.6</f>
        <v>1.660032</v>
      </c>
      <c r="Z9" s="20">
        <f t="shared" si="8"/>
        <v>11.575759087135621</v>
      </c>
      <c r="AA9" s="20">
        <f t="shared" si="3"/>
        <v>19.292931811892704</v>
      </c>
      <c r="AB9" s="20">
        <f t="shared" si="4"/>
        <v>2.7667199999999998</v>
      </c>
      <c r="AC9" s="20">
        <f t="shared" si="5"/>
        <v>59.999999999999993</v>
      </c>
    </row>
    <row r="10" spans="2:29" x14ac:dyDescent="0.25">
      <c r="B10" s="1" t="s">
        <v>56</v>
      </c>
      <c r="C10" s="19">
        <v>18</v>
      </c>
      <c r="D10" s="19">
        <v>0.6</v>
      </c>
      <c r="E10" s="19">
        <v>0.6</v>
      </c>
      <c r="F10" s="19">
        <v>24</v>
      </c>
      <c r="G10" s="20"/>
      <c r="H10" s="20" t="s">
        <v>57</v>
      </c>
      <c r="I10" s="19">
        <v>18.5</v>
      </c>
      <c r="J10" s="19">
        <v>28.66</v>
      </c>
      <c r="K10" s="20">
        <f t="shared" si="0"/>
        <v>10.16</v>
      </c>
      <c r="L10" s="20"/>
      <c r="M10" s="20">
        <v>6</v>
      </c>
      <c r="N10" s="19">
        <v>79.92</v>
      </c>
      <c r="O10" s="20">
        <f t="shared" si="6"/>
        <v>82.131592351835778</v>
      </c>
      <c r="P10" s="20" t="s">
        <v>58</v>
      </c>
      <c r="Q10" s="19">
        <v>15.44</v>
      </c>
      <c r="R10" s="19">
        <v>25.5</v>
      </c>
      <c r="S10" s="20">
        <f t="shared" si="1"/>
        <v>10.06</v>
      </c>
      <c r="T10" s="20"/>
      <c r="U10" s="20" t="s">
        <v>58</v>
      </c>
      <c r="V10" s="19">
        <f t="shared" si="2"/>
        <v>49.278955411101464</v>
      </c>
      <c r="W10" s="20">
        <f t="shared" si="7"/>
        <v>0.6</v>
      </c>
      <c r="X10" s="20">
        <f>V10-(((((((((((($D$5+$E$5)*0.6)+$D$6+$E$6)*0.6)+$D$7+$E$7)*0.6)+$D$8+$E$8)*0.6)+$D$9+$E$9)*0.6)+$D$10+$E$10)*0.6)-((U41*((X9+F9)/1000))*0.6)</f>
        <v>35.999999999999993</v>
      </c>
      <c r="Y10" s="20">
        <f>((((((((((($D$5+$E$5)*0.6)+$D$6+$E$6)*0.6)+$D$7+$E$7)*0.6)+$D$8+$E$8)*0.6)+$D$9+$E$9)*0.6)+$D$10+$E$10)*0.6</f>
        <v>1.7160191999999999</v>
      </c>
      <c r="Z10" s="20">
        <f t="shared" si="8"/>
        <v>11.562936211101475</v>
      </c>
      <c r="AA10" s="20">
        <f t="shared" si="3"/>
        <v>19.271560351835792</v>
      </c>
      <c r="AB10" s="20">
        <f t="shared" si="4"/>
        <v>2.8600319999999999</v>
      </c>
      <c r="AC10" s="20">
        <f t="shared" si="5"/>
        <v>59.999999999999993</v>
      </c>
    </row>
    <row r="11" spans="2:29" x14ac:dyDescent="0.25">
      <c r="B11" s="1" t="s">
        <v>60</v>
      </c>
      <c r="C11" s="19">
        <v>18</v>
      </c>
      <c r="D11" s="19">
        <v>0.6</v>
      </c>
      <c r="E11" s="19">
        <v>0.6</v>
      </c>
      <c r="F11" s="19">
        <v>24</v>
      </c>
      <c r="G11" s="20"/>
      <c r="H11" s="20" t="s">
        <v>61</v>
      </c>
      <c r="I11" s="19">
        <v>18.5</v>
      </c>
      <c r="J11" s="19">
        <v>28.66</v>
      </c>
      <c r="K11" s="20">
        <f t="shared" si="0"/>
        <v>10.16</v>
      </c>
      <c r="L11" s="20"/>
      <c r="M11" s="20">
        <v>7</v>
      </c>
      <c r="N11" s="19">
        <v>79.92</v>
      </c>
      <c r="O11" s="20">
        <f t="shared" si="6"/>
        <v>82.174756675801632</v>
      </c>
      <c r="P11" s="20" t="s">
        <v>62</v>
      </c>
      <c r="Q11" s="19">
        <v>15.44</v>
      </c>
      <c r="R11" s="19">
        <v>25.5</v>
      </c>
      <c r="S11" s="20">
        <f t="shared" si="1"/>
        <v>10.06</v>
      </c>
      <c r="T11" s="20"/>
      <c r="U11" s="20" t="s">
        <v>62</v>
      </c>
      <c r="V11" s="19">
        <f t="shared" si="2"/>
        <v>49.304854005480976</v>
      </c>
      <c r="W11" s="20">
        <f t="shared" si="7"/>
        <v>0.6</v>
      </c>
      <c r="X11" s="20">
        <f>V11-(((((((((((((($D$5+$E$5)*0.6)+$D$6+$E$6)*0.6)+$D$7+$E$7)*0.6)+$D$8+$E$8)*0.6)+$D$9+$E$9)*0.6)+$D$10+$E$10)*0.6)+$D$11+$D$11)*0.6)-((U42*((X10+F10)/1000))*0.6)</f>
        <v>35.999999999999986</v>
      </c>
      <c r="Y11" s="20">
        <f>((((((((((((($D$5+$E$5)*0.6)+$D$6+$E$6)*0.6)+$D$7+$E$7)*0.6)+$D$8+$E$8)*0.6)+$D$9+$E$9)*0.6)+$D$10+$E$10)*0.6)+$D$11+$D$11)*0.6</f>
        <v>1.74961152</v>
      </c>
      <c r="Z11" s="20">
        <f t="shared" si="8"/>
        <v>11.555242485480985</v>
      </c>
      <c r="AA11" s="20">
        <f t="shared" si="3"/>
        <v>19.258737475801642</v>
      </c>
      <c r="AB11" s="20">
        <f t="shared" si="4"/>
        <v>2.9160192</v>
      </c>
      <c r="AC11" s="20">
        <f t="shared" si="5"/>
        <v>59.999999999999979</v>
      </c>
    </row>
    <row r="12" spans="2:29" x14ac:dyDescent="0.25">
      <c r="B12" s="1" t="s">
        <v>64</v>
      </c>
      <c r="C12" s="19">
        <v>18</v>
      </c>
      <c r="D12" s="19">
        <v>0.6</v>
      </c>
      <c r="E12" s="19">
        <v>0.6</v>
      </c>
      <c r="F12" s="19">
        <v>24</v>
      </c>
      <c r="G12" s="20"/>
      <c r="H12" s="20" t="s">
        <v>65</v>
      </c>
      <c r="I12" s="19">
        <v>18.5</v>
      </c>
      <c r="J12" s="19">
        <v>28.66</v>
      </c>
      <c r="K12" s="20">
        <f t="shared" si="0"/>
        <v>10.16</v>
      </c>
      <c r="L12" s="20"/>
      <c r="M12" s="20">
        <v>8</v>
      </c>
      <c r="N12" s="19">
        <v>79.92</v>
      </c>
      <c r="O12" s="20">
        <f t="shared" si="6"/>
        <v>82.20065527018113</v>
      </c>
      <c r="P12" s="20" t="s">
        <v>66</v>
      </c>
      <c r="Q12" s="19">
        <v>15.44</v>
      </c>
      <c r="R12" s="19">
        <v>25.5</v>
      </c>
      <c r="S12" s="20">
        <f t="shared" si="1"/>
        <v>10.06</v>
      </c>
      <c r="T12" s="20"/>
      <c r="U12" s="20" t="s">
        <v>66</v>
      </c>
      <c r="V12" s="19">
        <f t="shared" si="2"/>
        <v>49.32039316210868</v>
      </c>
      <c r="W12" s="20">
        <f t="shared" si="7"/>
        <v>0.6</v>
      </c>
      <c r="X12" s="20">
        <f>V12-(((((((((((((((($D$5+$E$5)*0.6)+$D$6+$E$6)*0.6)+$D$7+$E$7)*0.6)+$D$8+$E$8)*0.6)+$D$9+$E$9)*0.6)+$D$10+$E$10)*0.6)+$D$11+$D$11)*0.6)+$D$12+$E$12)*0.6)-((U43*((X11+F11)/1000))*0.6)</f>
        <v>35.999999999999986</v>
      </c>
      <c r="Y12" s="20">
        <f>((((((((((((((($D$5+$E$5)*0.6)+$D$6+$E$6)*0.6)+$D$7+$E$7)*0.6)+$D$8+$E$8)*0.6)+$D$9+$E$9)*0.6)+$D$10+$E$10)*0.6)+$D$11+$D$11)*0.6)+$D$12+$E$12)*0.6</f>
        <v>1.7697669119999999</v>
      </c>
      <c r="Z12" s="20">
        <f t="shared" si="8"/>
        <v>11.55062625010869</v>
      </c>
      <c r="AA12" s="20">
        <f t="shared" si="3"/>
        <v>19.25104375018115</v>
      </c>
      <c r="AB12" s="20">
        <f t="shared" si="4"/>
        <v>2.9496115199999999</v>
      </c>
      <c r="AC12" s="20">
        <f t="shared" si="5"/>
        <v>59.999999999999979</v>
      </c>
    </row>
    <row r="13" spans="2:29" x14ac:dyDescent="0.25">
      <c r="B13" s="1" t="s">
        <v>68</v>
      </c>
      <c r="C13" s="19">
        <v>18</v>
      </c>
      <c r="D13" s="19">
        <v>0.6</v>
      </c>
      <c r="E13" s="19">
        <v>0.6</v>
      </c>
      <c r="F13" s="19">
        <v>24</v>
      </c>
      <c r="G13" s="20"/>
      <c r="H13" s="20" t="s">
        <v>69</v>
      </c>
      <c r="I13" s="19">
        <v>18.5</v>
      </c>
      <c r="J13" s="19">
        <v>28.66</v>
      </c>
      <c r="K13" s="20">
        <f t="shared" si="0"/>
        <v>10.16</v>
      </c>
      <c r="L13" s="20"/>
      <c r="M13" s="20">
        <v>9</v>
      </c>
      <c r="N13" s="19">
        <v>79.92</v>
      </c>
      <c r="O13" s="20">
        <f t="shared" si="6"/>
        <v>82.21619442680884</v>
      </c>
      <c r="P13" s="20" t="s">
        <v>70</v>
      </c>
      <c r="Q13" s="19">
        <v>15.44</v>
      </c>
      <c r="R13" s="19">
        <v>25.5</v>
      </c>
      <c r="S13" s="20">
        <f t="shared" si="1"/>
        <v>10.06</v>
      </c>
      <c r="T13" s="20"/>
      <c r="U13" s="20" t="s">
        <v>70</v>
      </c>
      <c r="V13" s="19">
        <f t="shared" si="2"/>
        <v>49.329716656085303</v>
      </c>
      <c r="W13" s="20">
        <f t="shared" si="7"/>
        <v>0.6</v>
      </c>
      <c r="X13" s="20">
        <f>V13-(((((((((((((((((($D$5+$E$5)*0.6)+$D$6+$E$6)*0.6)+$D$7+$E$7)*0.6)+$D$8+$E$8)*0.6)+$D$9+$E$9)*0.6)+$D$10+$E$10)*0.6)+$D$11+$D$11)*0.6)+$D$12+$E$12)*0.6)+$D$13+$E$13)*0.6)-((U44*((X12+F12)/1000))*0.6)</f>
        <v>35.999999999999986</v>
      </c>
      <c r="Y13" s="20">
        <f>((((((((((((((((($D$5+$E$5)*0.6)+$D$6+$E$6)*0.6)+$D$7+$E$7)*0.6)+$D$8+$E$8)*0.6)+$D$9+$E$9)*0.6)+$D$10+$E$10)*0.6)+$D$11+$D$11)*0.6)+$D$12+$E$12)*0.6)+$D$13+$E$13)*0.6</f>
        <v>1.7818601472</v>
      </c>
      <c r="Z13" s="20">
        <f t="shared" si="8"/>
        <v>11.547856508885314</v>
      </c>
      <c r="AA13" s="20">
        <f t="shared" si="3"/>
        <v>19.246427514808857</v>
      </c>
      <c r="AB13" s="20">
        <f t="shared" si="4"/>
        <v>2.9697669119999999</v>
      </c>
      <c r="AC13" s="20">
        <f t="shared" si="5"/>
        <v>59.999999999999979</v>
      </c>
    </row>
    <row r="14" spans="2:29" x14ac:dyDescent="0.25">
      <c r="B14" s="1" t="s">
        <v>72</v>
      </c>
      <c r="C14" s="19">
        <v>18</v>
      </c>
      <c r="D14" s="19">
        <v>0.6</v>
      </c>
      <c r="E14" s="19">
        <v>0.6</v>
      </c>
      <c r="F14" s="19">
        <v>24</v>
      </c>
      <c r="G14" s="20"/>
      <c r="H14" s="20" t="s">
        <v>73</v>
      </c>
      <c r="I14" s="19">
        <v>18.5</v>
      </c>
      <c r="J14" s="19">
        <v>28.66</v>
      </c>
      <c r="K14" s="20">
        <f t="shared" si="0"/>
        <v>10.16</v>
      </c>
      <c r="L14" s="20"/>
      <c r="M14" s="20">
        <v>10</v>
      </c>
      <c r="N14" s="19">
        <v>79.92</v>
      </c>
      <c r="O14" s="20">
        <f t="shared" si="6"/>
        <v>82.225517920785478</v>
      </c>
      <c r="P14" s="20" t="s">
        <v>74</v>
      </c>
      <c r="Q14" s="19">
        <v>15.44</v>
      </c>
      <c r="R14" s="19">
        <v>25.5</v>
      </c>
      <c r="S14" s="20">
        <f t="shared" si="1"/>
        <v>10.06</v>
      </c>
      <c r="T14" s="20"/>
      <c r="U14" s="20" t="s">
        <v>74</v>
      </c>
      <c r="V14" s="19">
        <f t="shared" si="2"/>
        <v>49.335310752471287</v>
      </c>
      <c r="W14" s="20">
        <f t="shared" si="7"/>
        <v>0.6</v>
      </c>
      <c r="X14" s="20">
        <f>V14-(((((((((((((((((((($D$5+$E$5)*0.6)+$D$6+$E$6)*0.6)+$D$7+$E$7)*0.6)+$D$8+$E$8)*0.6)+$D$9+$E$9)*0.6)+$D$10+$E$10)*0.6)+$D$11+$D$11)*0.6)+$D$12+$E$12)*0.6)+$D$13+$E$13)*0.6)+$D$14+$E$14)*0.6)-((U45*((X13+F13)/1000))*0.6)</f>
        <v>36</v>
      </c>
      <c r="Y14" s="20">
        <f>((((((((((((((((((($D$5+$E$5)*0.6)+$D$6+$E$6)*0.6)+$D$7+$E$7)*0.6)+$D$8+$E$8)*0.6)+$D$9+$E$9)*0.6)+$D$10+$E$10)*0.6)+$D$11+$D$11)*0.6)+$D$12+$E$12)*0.6)+$D$13+$E$13)*0.6)+$D$14+$E$14)*0.6</f>
        <v>1.7891160883199999</v>
      </c>
      <c r="Z14" s="20">
        <f t="shared" si="8"/>
        <v>11.546194664151288</v>
      </c>
      <c r="AA14" s="20">
        <f t="shared" si="3"/>
        <v>19.243657773585483</v>
      </c>
      <c r="AB14" s="20">
        <f t="shared" si="4"/>
        <v>2.9818601471999999</v>
      </c>
      <c r="AC14" s="20">
        <f t="shared" si="5"/>
        <v>60</v>
      </c>
    </row>
    <row r="15" spans="2:29" x14ac:dyDescent="0.25">
      <c r="B15" s="1" t="s">
        <v>76</v>
      </c>
      <c r="C15" s="19">
        <v>18</v>
      </c>
      <c r="D15" s="19">
        <v>0.6</v>
      </c>
      <c r="E15" s="19">
        <v>0.6</v>
      </c>
      <c r="F15" s="19">
        <v>24</v>
      </c>
      <c r="G15" s="20"/>
      <c r="H15" s="20" t="s">
        <v>77</v>
      </c>
      <c r="I15" s="19">
        <v>18.5</v>
      </c>
      <c r="J15" s="19">
        <v>28.66</v>
      </c>
      <c r="K15" s="20">
        <f t="shared" si="0"/>
        <v>10.16</v>
      </c>
      <c r="L15" s="20"/>
      <c r="M15" s="20">
        <v>11</v>
      </c>
      <c r="N15" s="19">
        <v>79.92</v>
      </c>
      <c r="O15" s="20">
        <f t="shared" si="6"/>
        <v>82.231112017171455</v>
      </c>
      <c r="P15" s="20" t="s">
        <v>78</v>
      </c>
      <c r="Q15" s="19">
        <v>15.44</v>
      </c>
      <c r="R15" s="19">
        <v>25.5</v>
      </c>
      <c r="S15" s="20">
        <f t="shared" si="1"/>
        <v>10.06</v>
      </c>
      <c r="T15" s="20"/>
      <c r="U15" s="20" t="s">
        <v>78</v>
      </c>
      <c r="V15" s="19">
        <f t="shared" si="2"/>
        <v>49.338667210302873</v>
      </c>
      <c r="W15" s="20">
        <f t="shared" si="7"/>
        <v>0.6</v>
      </c>
      <c r="X15" s="20">
        <f>V15-(((((((((((((((((((((($D$5+$E$5)*0.6)+$D$6+$E$6)*0.6)+$D$7+$E$7)*0.6)+$D$8+$E$8)*0.6)+$D$9+$E$9)*0.6)+$D$10+$E$10)*0.6)+$D$11+$D$11)*0.6)+$D$12+$E$12)*0.6)+$D$13+$E$13)*0.6)+$D$14+$E$14)*0.6)+$D$15+$E$15)*0.6)-((U46*((X14+F14)/1000))*0.6)</f>
        <v>36</v>
      </c>
      <c r="Y15" s="20">
        <f>((((((((((((((((((((($D$5+$E$5)*0.6)+$D$6+$E$6)*0.6)+$D$7+$E$7)*0.6)+$D$8+$E$8)*0.6)+$D$9+$E$9)*0.6)+$D$10+$E$10)*0.6)+$D$11+$D$11)*0.6)+$D$12+$E$12)*0.6)+$D$13+$E$13)*0.6)+$D$14+$E$14)*0.6)+$D$15+$E$15)*0.6</f>
        <v>1.7934696529919998</v>
      </c>
      <c r="Z15" s="20">
        <f t="shared" si="8"/>
        <v>11.545197557310875</v>
      </c>
      <c r="AA15" s="20">
        <f t="shared" si="3"/>
        <v>19.241995928851459</v>
      </c>
      <c r="AB15" s="20">
        <f t="shared" si="4"/>
        <v>2.9891160883199999</v>
      </c>
      <c r="AC15" s="20">
        <f t="shared" si="5"/>
        <v>60</v>
      </c>
    </row>
    <row r="16" spans="2:29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x14ac:dyDescent="0.25">
      <c r="B17" s="1" t="s">
        <v>81</v>
      </c>
      <c r="C17" s="1"/>
      <c r="D17" s="1"/>
      <c r="E17" s="1"/>
      <c r="F17" s="1"/>
      <c r="G17" s="1" t="s">
        <v>82</v>
      </c>
      <c r="H17" s="1"/>
      <c r="I17" s="1"/>
      <c r="J17" s="1"/>
      <c r="K17" s="1"/>
      <c r="L17" s="1"/>
      <c r="M17" s="1" t="s">
        <v>83</v>
      </c>
      <c r="N17" s="1"/>
      <c r="O17" s="1"/>
      <c r="P17" s="1" t="s">
        <v>84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x14ac:dyDescent="0.25">
      <c r="B18" s="1"/>
      <c r="C18" s="1" t="s">
        <v>85</v>
      </c>
      <c r="D18" s="1" t="s">
        <v>86</v>
      </c>
      <c r="E18" s="1" t="s">
        <v>87</v>
      </c>
      <c r="F18" s="1"/>
      <c r="G18" s="1"/>
      <c r="H18" s="1" t="s">
        <v>85</v>
      </c>
      <c r="I18" s="1" t="s">
        <v>86</v>
      </c>
      <c r="J18" s="1" t="s">
        <v>87</v>
      </c>
      <c r="K18" s="1"/>
      <c r="L18" s="1" t="s">
        <v>88</v>
      </c>
      <c r="M18" s="1" t="s">
        <v>89</v>
      </c>
      <c r="N18" s="1" t="s">
        <v>90</v>
      </c>
      <c r="O18" s="1"/>
      <c r="P18" s="1" t="s">
        <v>2</v>
      </c>
      <c r="Q18" s="1" t="s">
        <v>91</v>
      </c>
      <c r="R18" s="1"/>
      <c r="S18" s="1" t="s">
        <v>92</v>
      </c>
      <c r="T18" s="1" t="s">
        <v>93</v>
      </c>
      <c r="U18" s="1" t="s">
        <v>180</v>
      </c>
      <c r="V18" s="1"/>
      <c r="W18" s="1"/>
      <c r="X18" s="1" t="s">
        <v>95</v>
      </c>
      <c r="Y18" s="1" t="s">
        <v>96</v>
      </c>
      <c r="Z18" s="1" t="s">
        <v>97</v>
      </c>
    </row>
    <row r="19" spans="2:26" x14ac:dyDescent="0.25">
      <c r="B19" s="1" t="s">
        <v>32</v>
      </c>
      <c r="C19" s="20">
        <f>(C5*1000)/F5</f>
        <v>500</v>
      </c>
      <c r="D19" s="20">
        <f>(D5*1000)/F5</f>
        <v>10</v>
      </c>
      <c r="E19" s="20">
        <f>(E5*1000)/F5</f>
        <v>10</v>
      </c>
      <c r="F19" s="20"/>
      <c r="G19" s="20" t="s">
        <v>32</v>
      </c>
      <c r="H19" s="20">
        <f>X19</f>
        <v>500</v>
      </c>
      <c r="I19" s="20">
        <f>Y19</f>
        <v>10</v>
      </c>
      <c r="J19" s="20">
        <f>Z19</f>
        <v>10</v>
      </c>
      <c r="K19" s="20"/>
      <c r="L19" s="20">
        <f>(((Y19/1000)/135.17)/(1/32.04))*100</f>
        <v>0.23703484500998745</v>
      </c>
      <c r="M19" s="20">
        <f>(((Z19/1000)/151.17)/(1/32.04))*100</f>
        <v>0.21194681484421515</v>
      </c>
      <c r="N19" s="20">
        <f>L19+M19</f>
        <v>0.44898165985420257</v>
      </c>
      <c r="O19" s="20"/>
      <c r="P19" s="20" t="s">
        <v>33</v>
      </c>
      <c r="Q19" s="20">
        <f t="shared" ref="Q19:Q29" si="9">J5</f>
        <v>28.66</v>
      </c>
      <c r="R19" s="20"/>
      <c r="S19" s="19">
        <v>28.58</v>
      </c>
      <c r="T19" s="20">
        <f t="shared" ref="T19:T29" si="10">S19-I5</f>
        <v>10.079999999999998</v>
      </c>
      <c r="U19" s="20"/>
      <c r="V19" s="21">
        <f t="shared" ref="V19:V29" si="11">J5-S19</f>
        <v>8.0000000000001847E-2</v>
      </c>
      <c r="W19" s="20" t="s">
        <v>32</v>
      </c>
      <c r="X19" s="20">
        <f>(C5/F5)*1000</f>
        <v>500</v>
      </c>
      <c r="Y19" s="20">
        <f>(D5/F5)*1000</f>
        <v>10</v>
      </c>
      <c r="Z19" s="20">
        <f>(E5/F5)*1000</f>
        <v>10</v>
      </c>
    </row>
    <row r="20" spans="2:26" x14ac:dyDescent="0.25">
      <c r="B20" s="1" t="s">
        <v>40</v>
      </c>
      <c r="C20" s="20">
        <f t="shared" ref="C20:C29" si="12">(C6*1000)/F6</f>
        <v>750</v>
      </c>
      <c r="D20" s="20">
        <f t="shared" ref="D20:D29" si="13">(D6*1000)/F6</f>
        <v>25</v>
      </c>
      <c r="E20" s="20">
        <f t="shared" ref="E20:E29" si="14">(E6*1000)/F6</f>
        <v>25</v>
      </c>
      <c r="F20" s="20"/>
      <c r="G20" s="20" t="s">
        <v>100</v>
      </c>
      <c r="H20" s="20">
        <f t="shared" ref="H20:H29" si="15">X20</f>
        <v>496.51761264700167</v>
      </c>
      <c r="I20" s="20">
        <f t="shared" ref="I20:I29" si="16">Y20</f>
        <v>16</v>
      </c>
      <c r="J20" s="20">
        <f t="shared" ref="J20:J29" si="17">Z20</f>
        <v>16</v>
      </c>
      <c r="K20" s="20"/>
      <c r="L20" s="20">
        <f t="shared" ref="L20:L29" si="18">(((Y20/1000)/135.17)/(1/32.04))*100</f>
        <v>0.37925575201597994</v>
      </c>
      <c r="M20" s="20">
        <f t="shared" ref="M20:M29" si="19">(((Z20/1000)/151.17)/(1/32.04))*100</f>
        <v>0.33911490375074421</v>
      </c>
      <c r="N20" s="20">
        <f t="shared" ref="N20:N29" si="20">L20+M20</f>
        <v>0.71837065576672421</v>
      </c>
      <c r="O20" s="20"/>
      <c r="P20" s="20" t="s">
        <v>41</v>
      </c>
      <c r="Q20" s="20">
        <f t="shared" si="9"/>
        <v>28.66</v>
      </c>
      <c r="R20" s="20"/>
      <c r="S20" s="19">
        <v>28.58</v>
      </c>
      <c r="T20" s="20">
        <f t="shared" si="10"/>
        <v>10.079999999999998</v>
      </c>
      <c r="U20" s="20"/>
      <c r="V20" s="21">
        <f t="shared" si="11"/>
        <v>8.0000000000001847E-2</v>
      </c>
      <c r="W20" s="20" t="s">
        <v>100</v>
      </c>
      <c r="X20" s="20">
        <f>((Z5+C6)/(X5+F6))*1000</f>
        <v>496.51761264700167</v>
      </c>
      <c r="Y20" s="20">
        <f>(((Y5/2)+D6)/(X5+F6))*1000</f>
        <v>16</v>
      </c>
      <c r="Z20" s="20">
        <f>(((Y5/2)+E6)/(X5+F6))*1000</f>
        <v>16</v>
      </c>
    </row>
    <row r="21" spans="2:26" x14ac:dyDescent="0.25">
      <c r="B21" s="1" t="s">
        <v>44</v>
      </c>
      <c r="C21" s="20">
        <f t="shared" si="12"/>
        <v>750</v>
      </c>
      <c r="D21" s="20">
        <f t="shared" si="13"/>
        <v>25</v>
      </c>
      <c r="E21" s="20">
        <f t="shared" si="14"/>
        <v>25</v>
      </c>
      <c r="F21" s="20"/>
      <c r="G21" s="20" t="s">
        <v>102</v>
      </c>
      <c r="H21" s="20">
        <f t="shared" si="15"/>
        <v>494.86858023520261</v>
      </c>
      <c r="I21" s="20">
        <f t="shared" si="16"/>
        <v>19.599999999999998</v>
      </c>
      <c r="J21" s="20">
        <f t="shared" si="17"/>
        <v>19.599999999999998</v>
      </c>
      <c r="K21" s="20"/>
      <c r="L21" s="20">
        <f t="shared" si="18"/>
        <v>0.46458829621957531</v>
      </c>
      <c r="M21" s="20">
        <f t="shared" si="19"/>
        <v>0.41541575709466166</v>
      </c>
      <c r="N21" s="20">
        <f t="shared" si="20"/>
        <v>0.88000405331423703</v>
      </c>
      <c r="O21" s="20"/>
      <c r="P21" s="20" t="s">
        <v>45</v>
      </c>
      <c r="Q21" s="20">
        <f t="shared" si="9"/>
        <v>28.66</v>
      </c>
      <c r="R21" s="20"/>
      <c r="S21" s="19">
        <v>28.58</v>
      </c>
      <c r="T21" s="20">
        <f t="shared" si="10"/>
        <v>10.079999999999998</v>
      </c>
      <c r="U21" s="20"/>
      <c r="V21" s="21">
        <f t="shared" si="11"/>
        <v>8.0000000000001847E-2</v>
      </c>
      <c r="W21" s="20" t="s">
        <v>102</v>
      </c>
      <c r="X21" s="20">
        <f>((Z6+C7)/(X6+F7))*1000</f>
        <v>494.86858023520261</v>
      </c>
      <c r="Y21" s="20">
        <f t="shared" ref="Y21:Y29" si="21">(((Y6/2)+D7)/(X6+F7))*1000</f>
        <v>19.599999999999998</v>
      </c>
      <c r="Z21" s="20">
        <f t="shared" ref="Z21:Z29" si="22">(((Y6/2)+E7)/(X6+F7))*1000</f>
        <v>19.599999999999998</v>
      </c>
    </row>
    <row r="22" spans="2:26" x14ac:dyDescent="0.25">
      <c r="B22" s="1" t="s">
        <v>48</v>
      </c>
      <c r="C22" s="20">
        <f t="shared" si="12"/>
        <v>750</v>
      </c>
      <c r="D22" s="20">
        <f t="shared" si="13"/>
        <v>25</v>
      </c>
      <c r="E22" s="20">
        <f t="shared" si="14"/>
        <v>25</v>
      </c>
      <c r="F22" s="20"/>
      <c r="G22" s="20" t="s">
        <v>104</v>
      </c>
      <c r="H22" s="20">
        <f t="shared" si="15"/>
        <v>493.87916078812327</v>
      </c>
      <c r="I22" s="20">
        <f t="shared" si="16"/>
        <v>21.759999999999998</v>
      </c>
      <c r="J22" s="20">
        <f t="shared" si="17"/>
        <v>21.759999999999998</v>
      </c>
      <c r="K22" s="20"/>
      <c r="L22" s="20">
        <f t="shared" si="18"/>
        <v>0.51578782274173263</v>
      </c>
      <c r="M22" s="20">
        <f t="shared" si="19"/>
        <v>0.46119626910101202</v>
      </c>
      <c r="N22" s="20">
        <f t="shared" si="20"/>
        <v>0.9769840918427446</v>
      </c>
      <c r="O22" s="20"/>
      <c r="P22" s="20" t="s">
        <v>49</v>
      </c>
      <c r="Q22" s="20">
        <f t="shared" si="9"/>
        <v>28.66</v>
      </c>
      <c r="R22" s="20"/>
      <c r="S22" s="19">
        <v>28.58</v>
      </c>
      <c r="T22" s="20">
        <f t="shared" si="10"/>
        <v>10.079999999999998</v>
      </c>
      <c r="U22" s="20"/>
      <c r="V22" s="21">
        <f t="shared" si="11"/>
        <v>8.0000000000001847E-2</v>
      </c>
      <c r="W22" s="20" t="s">
        <v>104</v>
      </c>
      <c r="X22" s="20">
        <f t="shared" ref="X22:X29" si="23">((Z7+C8)/(X7+F8))*1000</f>
        <v>493.87916078812327</v>
      </c>
      <c r="Y22" s="20">
        <f t="shared" si="21"/>
        <v>21.759999999999998</v>
      </c>
      <c r="Z22" s="20">
        <f t="shared" si="22"/>
        <v>21.759999999999998</v>
      </c>
    </row>
    <row r="23" spans="2:26" x14ac:dyDescent="0.25">
      <c r="B23" s="1" t="s">
        <v>52</v>
      </c>
      <c r="C23" s="20">
        <f t="shared" si="12"/>
        <v>750</v>
      </c>
      <c r="D23" s="20">
        <f t="shared" si="13"/>
        <v>25</v>
      </c>
      <c r="E23" s="20">
        <f t="shared" si="14"/>
        <v>25</v>
      </c>
      <c r="F23" s="20"/>
      <c r="G23" s="20" t="s">
        <v>106</v>
      </c>
      <c r="H23" s="20">
        <f t="shared" si="15"/>
        <v>493.28550911987571</v>
      </c>
      <c r="I23" s="20">
        <f t="shared" si="16"/>
        <v>23.056000000000001</v>
      </c>
      <c r="J23" s="20">
        <f t="shared" si="17"/>
        <v>23.056000000000001</v>
      </c>
      <c r="K23" s="20"/>
      <c r="L23" s="20">
        <f t="shared" si="18"/>
        <v>0.5465075386550271</v>
      </c>
      <c r="M23" s="20">
        <f t="shared" si="19"/>
        <v>0.48866457630482241</v>
      </c>
      <c r="N23" s="20">
        <f t="shared" si="20"/>
        <v>1.0351721149598494</v>
      </c>
      <c r="O23" s="20"/>
      <c r="P23" s="20" t="s">
        <v>53</v>
      </c>
      <c r="Q23" s="20">
        <f t="shared" si="9"/>
        <v>28.66</v>
      </c>
      <c r="R23" s="20"/>
      <c r="S23" s="19">
        <v>28.58</v>
      </c>
      <c r="T23" s="20">
        <f t="shared" si="10"/>
        <v>10.079999999999998</v>
      </c>
      <c r="U23" s="20"/>
      <c r="V23" s="21">
        <f t="shared" si="11"/>
        <v>8.0000000000001847E-2</v>
      </c>
      <c r="W23" s="20" t="s">
        <v>106</v>
      </c>
      <c r="X23" s="20">
        <f t="shared" si="23"/>
        <v>493.28550911987571</v>
      </c>
      <c r="Y23" s="20">
        <f t="shared" si="21"/>
        <v>23.056000000000001</v>
      </c>
      <c r="Z23" s="20">
        <f t="shared" si="22"/>
        <v>23.056000000000001</v>
      </c>
    </row>
    <row r="24" spans="2:26" x14ac:dyDescent="0.25">
      <c r="B24" s="1" t="s">
        <v>56</v>
      </c>
      <c r="C24" s="20">
        <f t="shared" si="12"/>
        <v>750</v>
      </c>
      <c r="D24" s="20">
        <f t="shared" si="13"/>
        <v>25</v>
      </c>
      <c r="E24" s="20">
        <f t="shared" si="14"/>
        <v>25</v>
      </c>
      <c r="F24" s="20"/>
      <c r="G24" s="20" t="s">
        <v>108</v>
      </c>
      <c r="H24" s="20">
        <f t="shared" si="15"/>
        <v>492.92931811892709</v>
      </c>
      <c r="I24" s="20">
        <f t="shared" si="16"/>
        <v>23.833600000000004</v>
      </c>
      <c r="J24" s="20">
        <f t="shared" si="17"/>
        <v>23.833600000000004</v>
      </c>
      <c r="K24" s="20"/>
      <c r="L24" s="20">
        <f t="shared" si="18"/>
        <v>0.56493936820300372</v>
      </c>
      <c r="M24" s="20">
        <f t="shared" si="19"/>
        <v>0.50514556062710858</v>
      </c>
      <c r="N24" s="20">
        <f t="shared" si="20"/>
        <v>1.0700849288301124</v>
      </c>
      <c r="O24" s="20"/>
      <c r="P24" s="20" t="s">
        <v>57</v>
      </c>
      <c r="Q24" s="20">
        <f t="shared" si="9"/>
        <v>28.66</v>
      </c>
      <c r="R24" s="20"/>
      <c r="S24" s="19">
        <v>28.58</v>
      </c>
      <c r="T24" s="20">
        <f t="shared" si="10"/>
        <v>10.079999999999998</v>
      </c>
      <c r="U24" s="20"/>
      <c r="V24" s="21">
        <f t="shared" si="11"/>
        <v>8.0000000000001847E-2</v>
      </c>
      <c r="W24" s="20" t="s">
        <v>108</v>
      </c>
      <c r="X24" s="20">
        <f t="shared" si="23"/>
        <v>492.92931811892709</v>
      </c>
      <c r="Y24" s="20">
        <f t="shared" si="21"/>
        <v>23.833600000000004</v>
      </c>
      <c r="Z24" s="20">
        <f t="shared" si="22"/>
        <v>23.833600000000004</v>
      </c>
    </row>
    <row r="25" spans="2:26" x14ac:dyDescent="0.25">
      <c r="B25" s="1" t="s">
        <v>60</v>
      </c>
      <c r="C25" s="20">
        <f t="shared" si="12"/>
        <v>750</v>
      </c>
      <c r="D25" s="20">
        <f t="shared" si="13"/>
        <v>25</v>
      </c>
      <c r="E25" s="20">
        <f t="shared" si="14"/>
        <v>25</v>
      </c>
      <c r="F25" s="20"/>
      <c r="G25" s="20" t="s">
        <v>110</v>
      </c>
      <c r="H25" s="20">
        <f t="shared" si="15"/>
        <v>492.71560351835791</v>
      </c>
      <c r="I25" s="20">
        <f t="shared" si="16"/>
        <v>24.300160000000005</v>
      </c>
      <c r="J25" s="20">
        <f t="shared" si="17"/>
        <v>24.300160000000005</v>
      </c>
      <c r="K25" s="20"/>
      <c r="L25" s="20">
        <f t="shared" si="18"/>
        <v>0.57599846593178972</v>
      </c>
      <c r="M25" s="20">
        <f t="shared" si="19"/>
        <v>0.51503415122048035</v>
      </c>
      <c r="N25" s="20">
        <f t="shared" si="20"/>
        <v>1.09103261715227</v>
      </c>
      <c r="O25" s="20"/>
      <c r="P25" s="20" t="s">
        <v>61</v>
      </c>
      <c r="Q25" s="20">
        <f t="shared" si="9"/>
        <v>28.66</v>
      </c>
      <c r="R25" s="20"/>
      <c r="S25" s="19">
        <v>28.58</v>
      </c>
      <c r="T25" s="20">
        <f t="shared" si="10"/>
        <v>10.079999999999998</v>
      </c>
      <c r="U25" s="20"/>
      <c r="V25" s="21">
        <f t="shared" si="11"/>
        <v>8.0000000000001847E-2</v>
      </c>
      <c r="W25" s="20" t="s">
        <v>110</v>
      </c>
      <c r="X25" s="20">
        <f t="shared" si="23"/>
        <v>492.71560351835791</v>
      </c>
      <c r="Y25" s="20">
        <f t="shared" si="21"/>
        <v>24.300160000000005</v>
      </c>
      <c r="Z25" s="20">
        <f t="shared" si="22"/>
        <v>24.300160000000005</v>
      </c>
    </row>
    <row r="26" spans="2:26" x14ac:dyDescent="0.25">
      <c r="B26" s="1" t="s">
        <v>64</v>
      </c>
      <c r="C26" s="20">
        <f t="shared" si="12"/>
        <v>750</v>
      </c>
      <c r="D26" s="20">
        <f t="shared" si="13"/>
        <v>25</v>
      </c>
      <c r="E26" s="20">
        <f t="shared" si="14"/>
        <v>25</v>
      </c>
      <c r="F26" s="20"/>
      <c r="G26" s="20" t="s">
        <v>112</v>
      </c>
      <c r="H26" s="20">
        <f t="shared" si="15"/>
        <v>492.58737475801655</v>
      </c>
      <c r="I26" s="20">
        <f t="shared" si="16"/>
        <v>24.580096000000005</v>
      </c>
      <c r="J26" s="20">
        <f t="shared" si="17"/>
        <v>24.580096000000005</v>
      </c>
      <c r="K26" s="20"/>
      <c r="L26" s="20">
        <f t="shared" si="18"/>
        <v>0.58263392456906149</v>
      </c>
      <c r="M26" s="20">
        <f t="shared" si="19"/>
        <v>0.5209673055765035</v>
      </c>
      <c r="N26" s="20">
        <f t="shared" si="20"/>
        <v>1.1036012301455651</v>
      </c>
      <c r="O26" s="20"/>
      <c r="P26" s="20" t="s">
        <v>65</v>
      </c>
      <c r="Q26" s="20">
        <f t="shared" si="9"/>
        <v>28.66</v>
      </c>
      <c r="R26" s="20"/>
      <c r="S26" s="19">
        <v>28.58</v>
      </c>
      <c r="T26" s="20">
        <f t="shared" si="10"/>
        <v>10.079999999999998</v>
      </c>
      <c r="U26" s="20"/>
      <c r="V26" s="21">
        <f t="shared" si="11"/>
        <v>8.0000000000001847E-2</v>
      </c>
      <c r="W26" s="20" t="s">
        <v>112</v>
      </c>
      <c r="X26" s="20">
        <f t="shared" si="23"/>
        <v>492.58737475801655</v>
      </c>
      <c r="Y26" s="20">
        <f t="shared" si="21"/>
        <v>24.580096000000005</v>
      </c>
      <c r="Z26" s="20">
        <f t="shared" si="22"/>
        <v>24.580096000000005</v>
      </c>
    </row>
    <row r="27" spans="2:26" x14ac:dyDescent="0.25">
      <c r="B27" s="1" t="s">
        <v>68</v>
      </c>
      <c r="C27" s="20">
        <f t="shared" si="12"/>
        <v>750</v>
      </c>
      <c r="D27" s="20">
        <f t="shared" si="13"/>
        <v>25</v>
      </c>
      <c r="E27" s="20">
        <f t="shared" si="14"/>
        <v>25</v>
      </c>
      <c r="F27" s="20"/>
      <c r="G27" s="20" t="s">
        <v>114</v>
      </c>
      <c r="H27" s="20">
        <f t="shared" si="15"/>
        <v>492.51043750181168</v>
      </c>
      <c r="I27" s="20">
        <f t="shared" si="16"/>
        <v>24.748057600000006</v>
      </c>
      <c r="J27" s="20">
        <f t="shared" si="17"/>
        <v>24.748057600000006</v>
      </c>
      <c r="K27" s="20"/>
      <c r="L27" s="20">
        <f t="shared" si="18"/>
        <v>0.58661519975142429</v>
      </c>
      <c r="M27" s="20">
        <f t="shared" si="19"/>
        <v>0.52452719819011728</v>
      </c>
      <c r="N27" s="20">
        <f t="shared" si="20"/>
        <v>1.1111423979415416</v>
      </c>
      <c r="O27" s="20"/>
      <c r="P27" s="20" t="s">
        <v>69</v>
      </c>
      <c r="Q27" s="20">
        <f t="shared" si="9"/>
        <v>28.66</v>
      </c>
      <c r="R27" s="20"/>
      <c r="S27" s="19">
        <v>28.58</v>
      </c>
      <c r="T27" s="20">
        <f t="shared" si="10"/>
        <v>10.079999999999998</v>
      </c>
      <c r="U27" s="20"/>
      <c r="V27" s="21">
        <f t="shared" si="11"/>
        <v>8.0000000000001847E-2</v>
      </c>
      <c r="W27" s="20" t="s">
        <v>114</v>
      </c>
      <c r="X27" s="20">
        <f t="shared" si="23"/>
        <v>492.51043750181168</v>
      </c>
      <c r="Y27" s="20">
        <f t="shared" si="21"/>
        <v>24.748057600000006</v>
      </c>
      <c r="Z27" s="20">
        <f t="shared" si="22"/>
        <v>24.748057600000006</v>
      </c>
    </row>
    <row r="28" spans="2:26" x14ac:dyDescent="0.25">
      <c r="B28" s="1" t="s">
        <v>72</v>
      </c>
      <c r="C28" s="20">
        <f t="shared" si="12"/>
        <v>750</v>
      </c>
      <c r="D28" s="20">
        <f t="shared" si="13"/>
        <v>25</v>
      </c>
      <c r="E28" s="20">
        <f t="shared" si="14"/>
        <v>25</v>
      </c>
      <c r="F28" s="20"/>
      <c r="G28" s="20" t="s">
        <v>116</v>
      </c>
      <c r="H28" s="20">
        <f t="shared" si="15"/>
        <v>492.46427514808863</v>
      </c>
      <c r="I28" s="20">
        <f t="shared" si="16"/>
        <v>24.848834560000004</v>
      </c>
      <c r="J28" s="20">
        <f t="shared" si="17"/>
        <v>24.848834560000004</v>
      </c>
      <c r="K28" s="20"/>
      <c r="L28" s="20">
        <f t="shared" si="18"/>
        <v>0.58900396486084206</v>
      </c>
      <c r="M28" s="20">
        <f t="shared" si="19"/>
        <v>0.52666313375828544</v>
      </c>
      <c r="N28" s="20">
        <f t="shared" si="20"/>
        <v>1.1156670986191275</v>
      </c>
      <c r="O28" s="20"/>
      <c r="P28" s="20" t="s">
        <v>73</v>
      </c>
      <c r="Q28" s="20">
        <f t="shared" si="9"/>
        <v>28.66</v>
      </c>
      <c r="R28" s="20"/>
      <c r="S28" s="19">
        <v>28.58</v>
      </c>
      <c r="T28" s="20">
        <f t="shared" si="10"/>
        <v>10.079999999999998</v>
      </c>
      <c r="U28" s="20"/>
      <c r="V28" s="21">
        <f t="shared" si="11"/>
        <v>8.0000000000001847E-2</v>
      </c>
      <c r="W28" s="20" t="s">
        <v>116</v>
      </c>
      <c r="X28" s="20">
        <f t="shared" si="23"/>
        <v>492.46427514808863</v>
      </c>
      <c r="Y28" s="20">
        <f t="shared" si="21"/>
        <v>24.848834560000004</v>
      </c>
      <c r="Z28" s="20">
        <f t="shared" si="22"/>
        <v>24.848834560000004</v>
      </c>
    </row>
    <row r="29" spans="2:26" x14ac:dyDescent="0.25">
      <c r="B29" s="1" t="s">
        <v>76</v>
      </c>
      <c r="C29" s="20">
        <f t="shared" si="12"/>
        <v>750</v>
      </c>
      <c r="D29" s="20">
        <f t="shared" si="13"/>
        <v>25</v>
      </c>
      <c r="E29" s="20">
        <f t="shared" si="14"/>
        <v>25</v>
      </c>
      <c r="F29" s="20"/>
      <c r="G29" s="20" t="s">
        <v>118</v>
      </c>
      <c r="H29" s="20">
        <f t="shared" si="15"/>
        <v>492.43657773585477</v>
      </c>
      <c r="I29" s="20">
        <f t="shared" si="16"/>
        <v>24.909300735999999</v>
      </c>
      <c r="J29" s="20">
        <f t="shared" si="17"/>
        <v>24.909300735999999</v>
      </c>
      <c r="K29" s="20"/>
      <c r="L29" s="20">
        <f t="shared" si="18"/>
        <v>0.59043722392649256</v>
      </c>
      <c r="M29" s="20">
        <f t="shared" si="19"/>
        <v>0.5279446950991864</v>
      </c>
      <c r="N29" s="20">
        <f t="shared" si="20"/>
        <v>1.118381919025679</v>
      </c>
      <c r="O29" s="20"/>
      <c r="P29" s="20" t="s">
        <v>77</v>
      </c>
      <c r="Q29" s="20">
        <f t="shared" si="9"/>
        <v>28.66</v>
      </c>
      <c r="R29" s="20"/>
      <c r="S29" s="19">
        <v>28.58</v>
      </c>
      <c r="T29" s="20">
        <f t="shared" si="10"/>
        <v>10.079999999999998</v>
      </c>
      <c r="U29" s="20"/>
      <c r="V29" s="21">
        <f t="shared" si="11"/>
        <v>8.0000000000001847E-2</v>
      </c>
      <c r="W29" s="20" t="s">
        <v>118</v>
      </c>
      <c r="X29" s="20">
        <f t="shared" si="23"/>
        <v>492.43657773585477</v>
      </c>
      <c r="Y29" s="20">
        <f t="shared" si="21"/>
        <v>24.909300735999999</v>
      </c>
      <c r="Z29" s="20">
        <f t="shared" si="22"/>
        <v>24.909300735999999</v>
      </c>
    </row>
    <row r="30" spans="2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3" spans="1:26" x14ac:dyDescent="0.25">
      <c r="B33" t="s">
        <v>125</v>
      </c>
      <c r="R33" t="s">
        <v>126</v>
      </c>
      <c r="X33" t="s">
        <v>127</v>
      </c>
    </row>
    <row r="34" spans="1:26" x14ac:dyDescent="0.25">
      <c r="B34" s="2"/>
      <c r="C34" s="2"/>
      <c r="D34" s="2"/>
      <c r="E34" s="2"/>
      <c r="F34" s="2"/>
      <c r="G34" s="2"/>
      <c r="H34" s="2"/>
      <c r="I34" s="2"/>
      <c r="J34" s="34" t="s">
        <v>128</v>
      </c>
      <c r="K34" s="34"/>
      <c r="L34" s="34"/>
      <c r="M34" s="2"/>
      <c r="N34" s="2" t="s">
        <v>181</v>
      </c>
      <c r="O34" s="2"/>
      <c r="P34" s="2"/>
      <c r="R34" s="4" t="s">
        <v>129</v>
      </c>
      <c r="S34" s="4"/>
      <c r="T34" s="4"/>
      <c r="U34" s="4"/>
      <c r="W34" s="9"/>
      <c r="X34" s="9"/>
      <c r="Y34" s="9"/>
      <c r="Z34" s="9"/>
    </row>
    <row r="35" spans="1:26" x14ac:dyDescent="0.25">
      <c r="B35" s="2"/>
      <c r="C35" s="2" t="s">
        <v>130</v>
      </c>
      <c r="D35" s="2" t="s">
        <v>131</v>
      </c>
      <c r="E35" s="2" t="s">
        <v>132</v>
      </c>
      <c r="F35" s="2" t="s">
        <v>133</v>
      </c>
      <c r="G35" s="2"/>
      <c r="H35" s="2" t="s">
        <v>130</v>
      </c>
      <c r="I35" s="2" t="s">
        <v>131</v>
      </c>
      <c r="J35" s="2" t="s">
        <v>134</v>
      </c>
      <c r="K35" s="2" t="s">
        <v>135</v>
      </c>
      <c r="L35" s="2" t="s">
        <v>136</v>
      </c>
      <c r="M35" s="2" t="s">
        <v>182</v>
      </c>
      <c r="N35" s="3" t="s">
        <v>183</v>
      </c>
      <c r="O35" s="2" t="s">
        <v>184</v>
      </c>
      <c r="P35" s="2"/>
      <c r="R35" s="4"/>
      <c r="S35" s="4" t="s">
        <v>137</v>
      </c>
      <c r="T35" s="4" t="s">
        <v>138</v>
      </c>
      <c r="U35" s="4"/>
      <c r="W35" s="9"/>
      <c r="X35" s="9" t="s">
        <v>139</v>
      </c>
      <c r="Y35" s="9" t="s">
        <v>140</v>
      </c>
      <c r="Z35" s="9" t="s">
        <v>141</v>
      </c>
    </row>
    <row r="36" spans="1:26" x14ac:dyDescent="0.25">
      <c r="A36" s="25"/>
      <c r="B36" s="22" t="s">
        <v>33</v>
      </c>
      <c r="C36" s="19">
        <v>3</v>
      </c>
      <c r="D36" s="19">
        <v>20</v>
      </c>
      <c r="E36" s="22">
        <f>C36/D36</f>
        <v>0.15</v>
      </c>
      <c r="F36" s="22">
        <f>E36/0.792</f>
        <v>0.18939393939393936</v>
      </c>
      <c r="G36" s="22" t="s">
        <v>34</v>
      </c>
      <c r="H36" s="19">
        <v>10</v>
      </c>
      <c r="I36" s="19">
        <v>20</v>
      </c>
      <c r="J36" s="22">
        <f>((332.11/1000)*H36)/(I36+((H36/1000)-((332.11/1000)*(H36/1000))))</f>
        <v>0.1659995652751742</v>
      </c>
      <c r="K36" s="22">
        <f>((I19/1000)*H36)/(I36+((H36/1000)-((I19/1000)*(H36/1000))))</f>
        <v>4.997526224518864E-3</v>
      </c>
      <c r="L36" s="22">
        <f>((J19/1000)*H36)/(I36+((H36/1000)-((J19/1000)*(H36/1000))))</f>
        <v>4.997526224518864E-3</v>
      </c>
      <c r="M36" s="22">
        <f>J36/0.792</f>
        <v>0.20959541070097751</v>
      </c>
      <c r="N36" s="22">
        <f t="shared" ref="N36:O46" si="24">K36/0.792</f>
        <v>6.3100078592409894E-3</v>
      </c>
      <c r="O36" s="22">
        <f t="shared" si="24"/>
        <v>6.3100078592409894E-3</v>
      </c>
      <c r="P36" s="22"/>
      <c r="Q36" s="25"/>
      <c r="R36" s="33" t="s">
        <v>32</v>
      </c>
      <c r="S36" s="24">
        <f t="shared" ref="S36:S46" si="25">N19</f>
        <v>0.44898165985420257</v>
      </c>
      <c r="T36" s="24"/>
      <c r="U36" s="24">
        <f>(-10.2023*S36)+332.11</f>
        <v>327.52935441166949</v>
      </c>
      <c r="V36" s="25"/>
      <c r="W36" s="26" t="s">
        <v>33</v>
      </c>
      <c r="X36" s="26">
        <f>C5-(U36*(F5/1000))</f>
        <v>10.34823873529983</v>
      </c>
      <c r="Y36" s="27">
        <f>T19</f>
        <v>10.079999999999998</v>
      </c>
      <c r="Z36" s="26">
        <f>(Y36/X36)*100</f>
        <v>97.407880295756826</v>
      </c>
    </row>
    <row r="37" spans="1:26" x14ac:dyDescent="0.25">
      <c r="A37" s="25"/>
      <c r="B37" s="22" t="s">
        <v>41</v>
      </c>
      <c r="C37" s="19">
        <v>3</v>
      </c>
      <c r="D37" s="19">
        <v>20</v>
      </c>
      <c r="E37" s="22">
        <f t="shared" ref="E37:E46" si="26">C37/D37</f>
        <v>0.15</v>
      </c>
      <c r="F37" s="22">
        <f t="shared" ref="F37:F46" si="27">E37/0.792</f>
        <v>0.18939393939393936</v>
      </c>
      <c r="G37" s="22" t="s">
        <v>42</v>
      </c>
      <c r="H37" s="19">
        <v>10</v>
      </c>
      <c r="I37" s="19">
        <v>20</v>
      </c>
      <c r="J37" s="22">
        <f t="shared" ref="J37:J46" si="28">((332.11/1000)*H37)/(I37+((H37/1000)-((332.11/1000)*(H37/1000))))</f>
        <v>0.1659995652751742</v>
      </c>
      <c r="K37" s="22">
        <f t="shared" ref="K37:K46" si="29">((I20/1000)*H37)/(I37+((H37/1000)-((I20/1000)*(H37/1000))))</f>
        <v>7.9960659355597045E-3</v>
      </c>
      <c r="L37" s="22">
        <f t="shared" ref="L37:L46" si="30">((J20/1000)*H37)/(I37+((H37/1000)-((J20/1000)*(H37/1000))))</f>
        <v>7.9960659355597045E-3</v>
      </c>
      <c r="M37" s="22">
        <f t="shared" ref="M37:M46" si="31">J37/0.792</f>
        <v>0.20959541070097751</v>
      </c>
      <c r="N37" s="22">
        <f t="shared" si="24"/>
        <v>1.0096042847928919E-2</v>
      </c>
      <c r="O37" s="22">
        <f t="shared" si="24"/>
        <v>1.0096042847928919E-2</v>
      </c>
      <c r="P37" s="22"/>
      <c r="Q37" s="25"/>
      <c r="R37" s="33" t="s">
        <v>100</v>
      </c>
      <c r="S37" s="24">
        <f t="shared" si="25"/>
        <v>0.71837065576672421</v>
      </c>
      <c r="T37" s="24"/>
      <c r="U37" s="24">
        <f t="shared" ref="U37:U46" si="32">(-10.2023*S37)+332.11</f>
        <v>324.78096705867114</v>
      </c>
      <c r="V37" s="25"/>
      <c r="W37" s="26" t="s">
        <v>41</v>
      </c>
      <c r="X37" s="26">
        <f>(C6+Z5)-(U37*((X5+F6)/1000))</f>
        <v>10.304198735299835</v>
      </c>
      <c r="Y37" s="27">
        <f t="shared" ref="Y37:Y46" si="33">T20</f>
        <v>10.079999999999998</v>
      </c>
      <c r="Z37" s="26">
        <f t="shared" ref="Z37:Z46" si="34">(Y37/X37)*100</f>
        <v>97.824200201692705</v>
      </c>
    </row>
    <row r="38" spans="1:26" x14ac:dyDescent="0.25">
      <c r="A38" s="25"/>
      <c r="B38" s="22" t="s">
        <v>45</v>
      </c>
      <c r="C38" s="19">
        <v>3</v>
      </c>
      <c r="D38" s="19">
        <v>20</v>
      </c>
      <c r="E38" s="22">
        <f t="shared" si="26"/>
        <v>0.15</v>
      </c>
      <c r="F38" s="22">
        <f t="shared" si="27"/>
        <v>0.18939393939393936</v>
      </c>
      <c r="G38" s="22" t="s">
        <v>46</v>
      </c>
      <c r="H38" s="19">
        <v>10</v>
      </c>
      <c r="I38" s="19">
        <v>20</v>
      </c>
      <c r="J38" s="22">
        <f t="shared" si="28"/>
        <v>0.1659995652751742</v>
      </c>
      <c r="K38" s="22">
        <f t="shared" si="29"/>
        <v>9.7951983937473851E-3</v>
      </c>
      <c r="L38" s="22">
        <f t="shared" si="30"/>
        <v>9.7951983937473851E-3</v>
      </c>
      <c r="M38" s="22">
        <f t="shared" si="31"/>
        <v>0.20959541070097751</v>
      </c>
      <c r="N38" s="22">
        <f t="shared" si="24"/>
        <v>1.2367674739580031E-2</v>
      </c>
      <c r="O38" s="22">
        <f t="shared" si="24"/>
        <v>1.2367674739580031E-2</v>
      </c>
      <c r="P38" s="22"/>
      <c r="Q38" s="25"/>
      <c r="R38" s="33" t="s">
        <v>102</v>
      </c>
      <c r="S38" s="24">
        <f t="shared" si="25"/>
        <v>0.88000405331423703</v>
      </c>
      <c r="T38" s="24"/>
      <c r="U38" s="24">
        <f t="shared" si="32"/>
        <v>323.1319346468722</v>
      </c>
      <c r="V38" s="25"/>
      <c r="W38" s="26" t="s">
        <v>45</v>
      </c>
      <c r="X38" s="26">
        <f>(C7+Z6)-(U38*((X6+F7)/1000))</f>
        <v>10.304198735299828</v>
      </c>
      <c r="Y38" s="27">
        <f t="shared" si="33"/>
        <v>10.079999999999998</v>
      </c>
      <c r="Z38" s="26">
        <f t="shared" si="34"/>
        <v>97.824200201692776</v>
      </c>
    </row>
    <row r="39" spans="1:26" x14ac:dyDescent="0.25">
      <c r="A39" s="25"/>
      <c r="B39" s="22" t="s">
        <v>49</v>
      </c>
      <c r="C39" s="19">
        <v>3</v>
      </c>
      <c r="D39" s="19">
        <v>20</v>
      </c>
      <c r="E39" s="22">
        <f t="shared" si="26"/>
        <v>0.15</v>
      </c>
      <c r="F39" s="22">
        <f t="shared" si="27"/>
        <v>0.18939393939393936</v>
      </c>
      <c r="G39" s="22" t="s">
        <v>50</v>
      </c>
      <c r="H39" s="19">
        <v>10</v>
      </c>
      <c r="I39" s="19">
        <v>20</v>
      </c>
      <c r="J39" s="22">
        <f t="shared" si="28"/>
        <v>0.1659995652751742</v>
      </c>
      <c r="K39" s="22">
        <f t="shared" si="29"/>
        <v>1.0874680976040999E-2</v>
      </c>
      <c r="L39" s="22">
        <f t="shared" si="30"/>
        <v>1.0874680976040999E-2</v>
      </c>
      <c r="M39" s="22">
        <f t="shared" si="31"/>
        <v>0.20959541070097751</v>
      </c>
      <c r="N39" s="22">
        <f t="shared" si="24"/>
        <v>1.3730657798031565E-2</v>
      </c>
      <c r="O39" s="22">
        <f t="shared" si="24"/>
        <v>1.3730657798031565E-2</v>
      </c>
      <c r="P39" s="22"/>
      <c r="Q39" s="25"/>
      <c r="R39" s="33" t="s">
        <v>104</v>
      </c>
      <c r="S39" s="24">
        <f t="shared" si="25"/>
        <v>0.9769840918427446</v>
      </c>
      <c r="T39" s="24"/>
      <c r="U39" s="24">
        <f t="shared" si="32"/>
        <v>322.1425151997928</v>
      </c>
      <c r="V39" s="25"/>
      <c r="W39" s="26" t="s">
        <v>49</v>
      </c>
      <c r="X39" s="26">
        <f>(C8+Z7)-(U39*((X7+F8)/1000))</f>
        <v>10.304198735299831</v>
      </c>
      <c r="Y39" s="27">
        <f t="shared" si="33"/>
        <v>10.079999999999998</v>
      </c>
      <c r="Z39" s="26">
        <f t="shared" si="34"/>
        <v>97.824200201692747</v>
      </c>
    </row>
    <row r="40" spans="1:26" x14ac:dyDescent="0.25">
      <c r="A40" s="25"/>
      <c r="B40" s="22" t="s">
        <v>53</v>
      </c>
      <c r="C40" s="19">
        <v>3</v>
      </c>
      <c r="D40" s="19">
        <v>20</v>
      </c>
      <c r="E40" s="22">
        <f t="shared" si="26"/>
        <v>0.15</v>
      </c>
      <c r="F40" s="22">
        <f t="shared" si="27"/>
        <v>0.18939393939393936</v>
      </c>
      <c r="G40" s="22" t="s">
        <v>54</v>
      </c>
      <c r="H40" s="19">
        <v>10</v>
      </c>
      <c r="I40" s="19">
        <v>20</v>
      </c>
      <c r="J40" s="22">
        <f t="shared" si="28"/>
        <v>0.1659995652751742</v>
      </c>
      <c r="K40" s="22">
        <f t="shared" si="29"/>
        <v>1.1522371644078273E-2</v>
      </c>
      <c r="L40" s="22">
        <f t="shared" si="30"/>
        <v>1.1522371644078273E-2</v>
      </c>
      <c r="M40" s="22">
        <f t="shared" si="31"/>
        <v>0.20959541070097751</v>
      </c>
      <c r="N40" s="22">
        <f t="shared" si="24"/>
        <v>1.4548449045553375E-2</v>
      </c>
      <c r="O40" s="22">
        <f t="shared" si="24"/>
        <v>1.4548449045553375E-2</v>
      </c>
      <c r="P40" s="22"/>
      <c r="Q40" s="25"/>
      <c r="R40" s="33" t="s">
        <v>106</v>
      </c>
      <c r="S40" s="24">
        <f t="shared" si="25"/>
        <v>1.0351721149598494</v>
      </c>
      <c r="T40" s="24"/>
      <c r="U40" s="24">
        <f t="shared" si="32"/>
        <v>321.54886353154512</v>
      </c>
      <c r="V40" s="25"/>
      <c r="W40" s="26" t="s">
        <v>53</v>
      </c>
      <c r="X40" s="26">
        <f t="shared" ref="X40:X46" si="35">(C9+Z8)-(U40*((X8+F9)/1000))</f>
        <v>10.304198735299838</v>
      </c>
      <c r="Y40" s="27">
        <f t="shared" si="33"/>
        <v>10.079999999999998</v>
      </c>
      <c r="Z40" s="26">
        <f t="shared" si="34"/>
        <v>97.824200201692662</v>
      </c>
    </row>
    <row r="41" spans="1:26" x14ac:dyDescent="0.25">
      <c r="A41" s="25"/>
      <c r="B41" s="22" t="s">
        <v>57</v>
      </c>
      <c r="C41" s="19">
        <v>3</v>
      </c>
      <c r="D41" s="19">
        <v>20</v>
      </c>
      <c r="E41" s="22">
        <f t="shared" si="26"/>
        <v>0.15</v>
      </c>
      <c r="F41" s="22">
        <f t="shared" si="27"/>
        <v>0.18939393939393936</v>
      </c>
      <c r="G41" s="22" t="s">
        <v>58</v>
      </c>
      <c r="H41" s="19">
        <v>10</v>
      </c>
      <c r="I41" s="19">
        <v>20</v>
      </c>
      <c r="J41" s="22">
        <f t="shared" si="28"/>
        <v>0.1659995652751742</v>
      </c>
      <c r="K41" s="22">
        <f t="shared" si="29"/>
        <v>1.1910986447619492E-2</v>
      </c>
      <c r="L41" s="22">
        <f t="shared" si="30"/>
        <v>1.1910986447619492E-2</v>
      </c>
      <c r="M41" s="22">
        <f t="shared" si="31"/>
        <v>0.20959541070097751</v>
      </c>
      <c r="N41" s="22">
        <f t="shared" si="24"/>
        <v>1.5039124302549863E-2</v>
      </c>
      <c r="O41" s="22">
        <f t="shared" si="24"/>
        <v>1.5039124302549863E-2</v>
      </c>
      <c r="P41" s="22"/>
      <c r="Q41" s="25"/>
      <c r="R41" s="33" t="s">
        <v>108</v>
      </c>
      <c r="S41" s="24">
        <f t="shared" si="25"/>
        <v>1.0700849288301124</v>
      </c>
      <c r="T41" s="24"/>
      <c r="U41" s="24">
        <f t="shared" si="32"/>
        <v>321.19267253059655</v>
      </c>
      <c r="V41" s="25"/>
      <c r="W41" s="26" t="s">
        <v>57</v>
      </c>
      <c r="X41" s="26">
        <f t="shared" si="35"/>
        <v>10.304198735299831</v>
      </c>
      <c r="Y41" s="27">
        <f t="shared" si="33"/>
        <v>10.079999999999998</v>
      </c>
      <c r="Z41" s="26">
        <f t="shared" si="34"/>
        <v>97.824200201692747</v>
      </c>
    </row>
    <row r="42" spans="1:26" x14ac:dyDescent="0.25">
      <c r="A42" s="25"/>
      <c r="B42" s="22" t="s">
        <v>61</v>
      </c>
      <c r="C42" s="19">
        <v>3</v>
      </c>
      <c r="D42" s="19">
        <v>20</v>
      </c>
      <c r="E42" s="22">
        <f t="shared" si="26"/>
        <v>0.15</v>
      </c>
      <c r="F42" s="22">
        <f t="shared" si="27"/>
        <v>0.18939393939393936</v>
      </c>
      <c r="G42" s="22" t="s">
        <v>62</v>
      </c>
      <c r="H42" s="19">
        <v>10</v>
      </c>
      <c r="I42" s="19">
        <v>20</v>
      </c>
      <c r="J42" s="22">
        <f t="shared" si="28"/>
        <v>0.1659995652751742</v>
      </c>
      <c r="K42" s="22">
        <f t="shared" si="29"/>
        <v>1.214415547472319E-2</v>
      </c>
      <c r="L42" s="22">
        <f t="shared" si="30"/>
        <v>1.214415547472319E-2</v>
      </c>
      <c r="M42" s="22">
        <f t="shared" si="31"/>
        <v>0.20959541070097751</v>
      </c>
      <c r="N42" s="22">
        <f t="shared" si="24"/>
        <v>1.5333529639802007E-2</v>
      </c>
      <c r="O42" s="22">
        <f t="shared" si="24"/>
        <v>1.5333529639802007E-2</v>
      </c>
      <c r="P42" s="22"/>
      <c r="Q42" s="25"/>
      <c r="R42" s="33" t="s">
        <v>110</v>
      </c>
      <c r="S42" s="24">
        <f t="shared" si="25"/>
        <v>1.09103261715227</v>
      </c>
      <c r="T42" s="24"/>
      <c r="U42" s="24">
        <f t="shared" si="32"/>
        <v>320.97895793002743</v>
      </c>
      <c r="V42" s="25"/>
      <c r="W42" s="26" t="s">
        <v>61</v>
      </c>
      <c r="X42" s="26">
        <f t="shared" si="35"/>
        <v>10.304198735299831</v>
      </c>
      <c r="Y42" s="27">
        <f t="shared" si="33"/>
        <v>10.079999999999998</v>
      </c>
      <c r="Z42" s="26">
        <f t="shared" si="34"/>
        <v>97.824200201692747</v>
      </c>
    </row>
    <row r="43" spans="1:26" x14ac:dyDescent="0.25">
      <c r="A43" s="25"/>
      <c r="B43" s="22" t="s">
        <v>65</v>
      </c>
      <c r="C43" s="19">
        <v>3</v>
      </c>
      <c r="D43" s="19">
        <v>20</v>
      </c>
      <c r="E43" s="22">
        <f t="shared" si="26"/>
        <v>0.15</v>
      </c>
      <c r="F43" s="22">
        <f t="shared" si="27"/>
        <v>0.18939393939393936</v>
      </c>
      <c r="G43" s="22" t="s">
        <v>66</v>
      </c>
      <c r="H43" s="19">
        <v>10</v>
      </c>
      <c r="I43" s="19">
        <v>20</v>
      </c>
      <c r="J43" s="22">
        <f t="shared" si="28"/>
        <v>0.1659995652751742</v>
      </c>
      <c r="K43" s="22">
        <f t="shared" si="29"/>
        <v>1.2284056943177881E-2</v>
      </c>
      <c r="L43" s="22">
        <f t="shared" si="30"/>
        <v>1.2284056943177881E-2</v>
      </c>
      <c r="M43" s="22">
        <f t="shared" si="31"/>
        <v>0.20959541070097751</v>
      </c>
      <c r="N43" s="22">
        <f t="shared" si="24"/>
        <v>1.5510172908052879E-2</v>
      </c>
      <c r="O43" s="22">
        <f t="shared" si="24"/>
        <v>1.5510172908052879E-2</v>
      </c>
      <c r="P43" s="22"/>
      <c r="Q43" s="25"/>
      <c r="R43" s="33" t="s">
        <v>112</v>
      </c>
      <c r="S43" s="24">
        <f t="shared" si="25"/>
        <v>1.1036012301455651</v>
      </c>
      <c r="T43" s="24"/>
      <c r="U43" s="24">
        <f t="shared" si="32"/>
        <v>320.85072916968591</v>
      </c>
      <c r="V43" s="25"/>
      <c r="W43" s="26" t="s">
        <v>65</v>
      </c>
      <c r="X43" s="26">
        <f t="shared" si="35"/>
        <v>10.304198735299835</v>
      </c>
      <c r="Y43" s="27">
        <f t="shared" si="33"/>
        <v>10.079999999999998</v>
      </c>
      <c r="Z43" s="26">
        <f t="shared" si="34"/>
        <v>97.824200201692705</v>
      </c>
    </row>
    <row r="44" spans="1:26" x14ac:dyDescent="0.25">
      <c r="A44" s="25"/>
      <c r="B44" s="22" t="s">
        <v>69</v>
      </c>
      <c r="C44" s="19">
        <v>3</v>
      </c>
      <c r="D44" s="19">
        <v>20</v>
      </c>
      <c r="E44" s="22">
        <f t="shared" si="26"/>
        <v>0.15</v>
      </c>
      <c r="F44" s="22">
        <f t="shared" si="27"/>
        <v>0.18939393939393936</v>
      </c>
      <c r="G44" s="22" t="s">
        <v>70</v>
      </c>
      <c r="H44" s="19">
        <v>10</v>
      </c>
      <c r="I44" s="19">
        <v>20</v>
      </c>
      <c r="J44" s="22">
        <f t="shared" si="28"/>
        <v>0.1659995652751742</v>
      </c>
      <c r="K44" s="22">
        <f t="shared" si="29"/>
        <v>1.2367997843039991E-2</v>
      </c>
      <c r="L44" s="22">
        <f t="shared" si="30"/>
        <v>1.2367997843039991E-2</v>
      </c>
      <c r="M44" s="22">
        <f t="shared" si="31"/>
        <v>0.20959541070097751</v>
      </c>
      <c r="N44" s="22">
        <f t="shared" si="24"/>
        <v>1.561615889272726E-2</v>
      </c>
      <c r="O44" s="22">
        <f t="shared" si="24"/>
        <v>1.561615889272726E-2</v>
      </c>
      <c r="P44" s="22"/>
      <c r="Q44" s="25"/>
      <c r="R44" s="33" t="s">
        <v>114</v>
      </c>
      <c r="S44" s="24">
        <f t="shared" si="25"/>
        <v>1.1111423979415416</v>
      </c>
      <c r="T44" s="24"/>
      <c r="U44" s="24">
        <f t="shared" si="32"/>
        <v>320.77379191348103</v>
      </c>
      <c r="V44" s="25"/>
      <c r="W44" s="26" t="s">
        <v>69</v>
      </c>
      <c r="X44" s="26">
        <f t="shared" si="35"/>
        <v>10.304198735299835</v>
      </c>
      <c r="Y44" s="27">
        <f t="shared" si="33"/>
        <v>10.079999999999998</v>
      </c>
      <c r="Z44" s="26">
        <f t="shared" si="34"/>
        <v>97.824200201692705</v>
      </c>
    </row>
    <row r="45" spans="1:26" x14ac:dyDescent="0.25">
      <c r="A45" s="25"/>
      <c r="B45" s="22" t="s">
        <v>73</v>
      </c>
      <c r="C45" s="19">
        <v>3</v>
      </c>
      <c r="D45" s="19">
        <v>20</v>
      </c>
      <c r="E45" s="22">
        <f t="shared" si="26"/>
        <v>0.15</v>
      </c>
      <c r="F45" s="22">
        <f t="shared" si="27"/>
        <v>0.18939393939393936</v>
      </c>
      <c r="G45" s="22" t="s">
        <v>74</v>
      </c>
      <c r="H45" s="19">
        <v>10</v>
      </c>
      <c r="I45" s="19">
        <v>20</v>
      </c>
      <c r="J45" s="22">
        <f t="shared" si="28"/>
        <v>0.1659995652751742</v>
      </c>
      <c r="K45" s="22">
        <f t="shared" si="29"/>
        <v>1.2418362389721405E-2</v>
      </c>
      <c r="L45" s="22">
        <f t="shared" si="30"/>
        <v>1.2418362389721405E-2</v>
      </c>
      <c r="M45" s="22">
        <f t="shared" si="31"/>
        <v>0.20959541070097751</v>
      </c>
      <c r="N45" s="22">
        <f t="shared" si="24"/>
        <v>1.5679750492072479E-2</v>
      </c>
      <c r="O45" s="22">
        <f t="shared" si="24"/>
        <v>1.5679750492072479E-2</v>
      </c>
      <c r="P45" s="22"/>
      <c r="Q45" s="25"/>
      <c r="R45" s="33" t="s">
        <v>116</v>
      </c>
      <c r="S45" s="24">
        <f t="shared" si="25"/>
        <v>1.1156670986191275</v>
      </c>
      <c r="T45" s="24"/>
      <c r="U45" s="24">
        <f t="shared" si="32"/>
        <v>320.7276295597581</v>
      </c>
      <c r="V45" s="25"/>
      <c r="W45" s="26" t="s">
        <v>73</v>
      </c>
      <c r="X45" s="26">
        <f t="shared" si="35"/>
        <v>10.304198735299831</v>
      </c>
      <c r="Y45" s="27">
        <f t="shared" si="33"/>
        <v>10.079999999999998</v>
      </c>
      <c r="Z45" s="26">
        <f t="shared" si="34"/>
        <v>97.824200201692747</v>
      </c>
    </row>
    <row r="46" spans="1:26" x14ac:dyDescent="0.25">
      <c r="A46" s="25"/>
      <c r="B46" s="22" t="s">
        <v>77</v>
      </c>
      <c r="C46" s="19">
        <v>3</v>
      </c>
      <c r="D46" s="19">
        <v>20</v>
      </c>
      <c r="E46" s="22">
        <f t="shared" si="26"/>
        <v>0.15</v>
      </c>
      <c r="F46" s="22">
        <f t="shared" si="27"/>
        <v>0.18939393939393936</v>
      </c>
      <c r="G46" s="22" t="s">
        <v>78</v>
      </c>
      <c r="H46" s="19">
        <v>10</v>
      </c>
      <c r="I46" s="19">
        <v>20</v>
      </c>
      <c r="J46" s="22">
        <f t="shared" si="28"/>
        <v>0.1659995652751742</v>
      </c>
      <c r="K46" s="22">
        <f t="shared" si="29"/>
        <v>1.2448581120165347E-2</v>
      </c>
      <c r="L46" s="22">
        <f t="shared" si="30"/>
        <v>1.2448581120165347E-2</v>
      </c>
      <c r="M46" s="22">
        <f t="shared" si="31"/>
        <v>0.20959541070097751</v>
      </c>
      <c r="N46" s="22">
        <f t="shared" si="24"/>
        <v>1.5717905454754225E-2</v>
      </c>
      <c r="O46" s="22">
        <f t="shared" si="24"/>
        <v>1.5717905454754225E-2</v>
      </c>
      <c r="P46" s="22"/>
      <c r="Q46" s="25"/>
      <c r="R46" s="33" t="s">
        <v>118</v>
      </c>
      <c r="S46" s="24">
        <f t="shared" si="25"/>
        <v>1.118381919025679</v>
      </c>
      <c r="T46" s="24"/>
      <c r="U46" s="24">
        <f t="shared" si="32"/>
        <v>320.69993214752435</v>
      </c>
      <c r="V46" s="25"/>
      <c r="W46" s="26" t="s">
        <v>77</v>
      </c>
      <c r="X46" s="26">
        <f t="shared" si="35"/>
        <v>10.304198735299828</v>
      </c>
      <c r="Y46" s="27">
        <f t="shared" si="33"/>
        <v>10.079999999999998</v>
      </c>
      <c r="Z46" s="26">
        <f t="shared" si="34"/>
        <v>97.824200201692776</v>
      </c>
    </row>
    <row r="47" spans="1:26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R47" s="4"/>
      <c r="S47" s="4"/>
      <c r="T47" s="4"/>
      <c r="U47" s="4"/>
      <c r="W47" s="9"/>
      <c r="X47" s="9"/>
      <c r="Y47" s="9"/>
      <c r="Z47" s="9"/>
    </row>
    <row r="48" spans="1:26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R48" s="4"/>
      <c r="S48" s="4"/>
      <c r="T48" s="4"/>
      <c r="U48" s="4"/>
      <c r="W48" s="9"/>
      <c r="X48" s="9"/>
      <c r="Y48" s="9"/>
      <c r="Z48" s="9"/>
    </row>
    <row r="50" spans="2:16" x14ac:dyDescent="0.25">
      <c r="B50" s="12"/>
      <c r="C50" s="12"/>
      <c r="D50" s="12"/>
      <c r="E50" s="12"/>
      <c r="F50" s="12"/>
      <c r="G50" s="12"/>
      <c r="H50" s="12"/>
      <c r="I50" s="12"/>
      <c r="J50" s="12"/>
      <c r="K50" s="17"/>
      <c r="L50" s="16"/>
      <c r="M50" s="16"/>
      <c r="N50" s="16"/>
      <c r="O50" s="16"/>
      <c r="P50" s="16"/>
    </row>
    <row r="51" spans="2:16" x14ac:dyDescent="0.25">
      <c r="B51" s="12"/>
      <c r="C51" s="12"/>
      <c r="D51" s="12"/>
      <c r="E51" s="12"/>
      <c r="F51" s="12"/>
      <c r="G51" s="12"/>
      <c r="H51" s="12"/>
      <c r="I51" s="12"/>
      <c r="J51" s="12"/>
      <c r="K51" s="17"/>
      <c r="L51" s="16"/>
      <c r="M51" s="16"/>
      <c r="N51" s="16"/>
      <c r="O51" s="16"/>
      <c r="P51" s="16"/>
    </row>
    <row r="52" spans="2:16" x14ac:dyDescent="0.25">
      <c r="B52" s="12"/>
      <c r="C52" s="12"/>
      <c r="D52" s="12"/>
      <c r="E52" s="12"/>
      <c r="F52" s="12"/>
      <c r="G52" s="12"/>
      <c r="H52" s="12"/>
      <c r="I52" s="12"/>
      <c r="J52" s="12"/>
      <c r="K52" s="17"/>
      <c r="L52" s="16"/>
      <c r="M52" s="16"/>
      <c r="N52" s="16"/>
      <c r="O52" s="16"/>
      <c r="P52" s="16"/>
    </row>
    <row r="53" spans="2:16" x14ac:dyDescent="0.25">
      <c r="B53" s="12"/>
      <c r="C53" s="12"/>
      <c r="D53" s="12"/>
      <c r="E53" s="12"/>
      <c r="F53" s="12"/>
      <c r="G53" s="12"/>
      <c r="H53" s="12"/>
      <c r="I53" s="12"/>
      <c r="J53" s="12"/>
      <c r="K53" s="17"/>
      <c r="L53" s="16"/>
      <c r="M53" s="16"/>
      <c r="N53" s="16"/>
      <c r="O53" s="16"/>
      <c r="P53" s="16"/>
    </row>
    <row r="54" spans="2:16" x14ac:dyDescent="0.25">
      <c r="B54" s="12"/>
      <c r="C54" s="12"/>
      <c r="D54" s="12"/>
      <c r="E54" s="12"/>
      <c r="F54" s="12"/>
      <c r="G54" s="12"/>
      <c r="H54" s="12"/>
      <c r="I54" s="12"/>
      <c r="J54" s="12"/>
      <c r="K54" s="17"/>
      <c r="L54" s="16"/>
      <c r="M54" s="16"/>
      <c r="N54" s="16"/>
      <c r="O54" s="16"/>
      <c r="P54" s="16"/>
    </row>
    <row r="55" spans="2:16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7"/>
      <c r="L55" s="16"/>
      <c r="M55" s="16"/>
      <c r="N55" s="16"/>
      <c r="O55" s="16"/>
      <c r="P55" s="16"/>
    </row>
    <row r="56" spans="2:16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7"/>
      <c r="L56" s="16"/>
      <c r="M56" s="16"/>
      <c r="N56" s="16"/>
      <c r="O56" s="16"/>
      <c r="P56" s="16"/>
    </row>
    <row r="57" spans="2:16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7"/>
      <c r="L57" s="16"/>
      <c r="M57" s="16"/>
      <c r="N57" s="16"/>
      <c r="O57" s="16"/>
      <c r="P57" s="16"/>
    </row>
    <row r="58" spans="2:16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7"/>
      <c r="L58" s="16"/>
      <c r="M58" s="16"/>
      <c r="N58" s="16"/>
      <c r="O58" s="16"/>
      <c r="P58" s="16"/>
    </row>
    <row r="59" spans="2:16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7"/>
      <c r="L59" s="16"/>
      <c r="M59" s="16"/>
      <c r="N59" s="16"/>
      <c r="O59" s="16"/>
      <c r="P59" s="16"/>
    </row>
    <row r="60" spans="2:16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7"/>
      <c r="L60" s="16"/>
      <c r="M60" s="16"/>
      <c r="N60" s="16"/>
      <c r="O60" s="16"/>
      <c r="P60" s="16"/>
    </row>
    <row r="61" spans="2:16" x14ac:dyDescent="0.25">
      <c r="B61" s="12"/>
      <c r="C61" s="12"/>
      <c r="D61" s="12"/>
      <c r="E61" s="12"/>
      <c r="F61" s="12"/>
      <c r="G61" s="12"/>
      <c r="H61" s="12"/>
      <c r="I61" s="12"/>
      <c r="J61" s="12"/>
      <c r="K61" s="17"/>
      <c r="L61" s="16"/>
      <c r="M61" s="16"/>
      <c r="N61" s="16"/>
      <c r="O61" s="16"/>
      <c r="P61" s="16"/>
    </row>
    <row r="62" spans="2:16" x14ac:dyDescent="0.25">
      <c r="B62" s="12"/>
      <c r="C62" s="12"/>
      <c r="D62" s="12"/>
      <c r="E62" s="12"/>
      <c r="F62" s="12"/>
      <c r="G62" s="12"/>
      <c r="H62" s="12"/>
      <c r="I62" s="12"/>
      <c r="J62" s="12"/>
      <c r="K62" s="17"/>
      <c r="L62" s="16"/>
      <c r="M62" s="16"/>
      <c r="N62" s="16"/>
      <c r="O62" s="16"/>
      <c r="P62" s="16"/>
    </row>
    <row r="63" spans="2:16" x14ac:dyDescent="0.25">
      <c r="B63" s="12"/>
      <c r="C63" s="12"/>
      <c r="D63" s="12"/>
      <c r="E63" s="12"/>
      <c r="F63" s="12"/>
      <c r="G63" s="12"/>
      <c r="H63" s="12"/>
      <c r="I63" s="12"/>
      <c r="J63" s="12"/>
      <c r="K63" s="17"/>
      <c r="L63" s="16"/>
      <c r="M63" s="16"/>
      <c r="N63" s="16"/>
      <c r="O63" s="16"/>
      <c r="P63" s="16"/>
    </row>
    <row r="64" spans="2:16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7"/>
      <c r="L64" s="16"/>
      <c r="M64" s="16"/>
      <c r="N64" s="16"/>
      <c r="O64" s="16"/>
      <c r="P64" s="16"/>
    </row>
    <row r="65" spans="2:16" x14ac:dyDescent="0.25">
      <c r="B65" s="12"/>
      <c r="C65" s="12"/>
      <c r="D65" s="12"/>
      <c r="E65" s="12"/>
      <c r="F65" s="12"/>
      <c r="G65" s="12"/>
      <c r="H65" s="12"/>
      <c r="I65" s="12"/>
      <c r="J65" s="12"/>
      <c r="K65" s="17"/>
      <c r="L65" s="16"/>
      <c r="M65" s="16"/>
      <c r="N65" s="16"/>
      <c r="O65" s="16"/>
      <c r="P65" s="16"/>
    </row>
    <row r="66" spans="2:16" x14ac:dyDescent="0.25">
      <c r="B66" s="12"/>
      <c r="C66" s="12"/>
      <c r="D66" s="12"/>
      <c r="E66" s="12"/>
      <c r="F66" s="12"/>
      <c r="G66" s="12"/>
      <c r="H66" s="12"/>
      <c r="I66" s="12"/>
      <c r="J66" s="12"/>
      <c r="K66" s="17"/>
      <c r="L66" s="16"/>
      <c r="M66" s="16"/>
      <c r="N66" s="16"/>
      <c r="O66" s="16"/>
      <c r="P66" s="16"/>
    </row>
    <row r="67" spans="2:16" x14ac:dyDescent="0.25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</row>
    <row r="68" spans="2:16" x14ac:dyDescent="0.25">
      <c r="B68" s="17"/>
      <c r="C68" s="17"/>
      <c r="D68" s="17">
        <v>1</v>
      </c>
      <c r="E68" s="17">
        <v>2</v>
      </c>
      <c r="F68" s="17">
        <v>3</v>
      </c>
      <c r="G68" s="17">
        <v>4</v>
      </c>
      <c r="H68" s="17">
        <v>5</v>
      </c>
      <c r="I68" s="17">
        <v>6</v>
      </c>
      <c r="J68" s="17">
        <v>7</v>
      </c>
      <c r="K68" s="17">
        <v>8</v>
      </c>
      <c r="L68" s="17">
        <v>9</v>
      </c>
      <c r="M68" s="17">
        <v>10</v>
      </c>
      <c r="N68" s="17">
        <v>11</v>
      </c>
      <c r="O68" s="17"/>
      <c r="P68" s="17"/>
    </row>
    <row r="69" spans="2:16" x14ac:dyDescent="0.25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2:16" x14ac:dyDescent="0.25">
      <c r="B70" s="12" t="s">
        <v>131</v>
      </c>
      <c r="C70" s="12"/>
      <c r="D70" s="31">
        <v>60</v>
      </c>
      <c r="E70" s="31">
        <v>0</v>
      </c>
      <c r="F70" s="31">
        <f>AC5</f>
        <v>60</v>
      </c>
      <c r="G70" s="31">
        <f>F70-X5</f>
        <v>24</v>
      </c>
      <c r="H70" s="31">
        <f>X5</f>
        <v>36</v>
      </c>
      <c r="I70" s="31">
        <v>24</v>
      </c>
      <c r="J70" s="31">
        <f>H70+I70</f>
        <v>60</v>
      </c>
      <c r="K70" s="31">
        <v>0</v>
      </c>
      <c r="L70" s="31">
        <f>AC6</f>
        <v>60</v>
      </c>
      <c r="M70" s="31">
        <f>L70-N70</f>
        <v>24</v>
      </c>
      <c r="N70" s="31">
        <f>X6</f>
        <v>36</v>
      </c>
      <c r="O70" s="17"/>
      <c r="P70" s="17"/>
    </row>
    <row r="71" spans="2:16" x14ac:dyDescent="0.25">
      <c r="B71" s="12" t="s">
        <v>149</v>
      </c>
      <c r="C71" s="12"/>
      <c r="D71" s="31">
        <v>30</v>
      </c>
      <c r="E71" s="31">
        <f>D71-F71</f>
        <v>10.34823873529983</v>
      </c>
      <c r="F71" s="31">
        <f>AA5</f>
        <v>19.65176126470017</v>
      </c>
      <c r="G71" s="31">
        <f>F71-Z5</f>
        <v>7.8607045058800686</v>
      </c>
      <c r="H71" s="31">
        <f>Z5</f>
        <v>11.791056758820101</v>
      </c>
      <c r="I71" s="31">
        <v>18</v>
      </c>
      <c r="J71" s="31">
        <f t="shared" ref="J71:J73" si="36">H71+I71</f>
        <v>29.791056758820101</v>
      </c>
      <c r="K71" s="31">
        <f>J71-L71</f>
        <v>10.304198735299835</v>
      </c>
      <c r="L71" s="31">
        <f>AA6</f>
        <v>19.486858023520266</v>
      </c>
      <c r="M71" s="31">
        <f t="shared" ref="M71:M73" si="37">L71-N71</f>
        <v>7.7947432094081073</v>
      </c>
      <c r="N71" s="31">
        <f>Z6</f>
        <v>11.692114814112159</v>
      </c>
      <c r="O71" s="17"/>
      <c r="P71" s="17"/>
    </row>
    <row r="72" spans="2:16" x14ac:dyDescent="0.25">
      <c r="B72" s="12" t="s">
        <v>150</v>
      </c>
      <c r="C72" s="12"/>
      <c r="D72" s="31">
        <v>0.6</v>
      </c>
      <c r="E72" s="31">
        <v>0</v>
      </c>
      <c r="F72" s="31">
        <f>AB5/2</f>
        <v>0.6</v>
      </c>
      <c r="G72" s="31">
        <f>F72-(Y5/2)</f>
        <v>0.24</v>
      </c>
      <c r="H72" s="31">
        <f>Y5/2</f>
        <v>0.36</v>
      </c>
      <c r="I72" s="31">
        <v>0.6</v>
      </c>
      <c r="J72" s="31">
        <f t="shared" si="36"/>
        <v>0.96</v>
      </c>
      <c r="K72" s="31">
        <v>0</v>
      </c>
      <c r="L72" s="31">
        <f>AB6/2</f>
        <v>0.96</v>
      </c>
      <c r="M72" s="31">
        <f t="shared" si="37"/>
        <v>0.38400000000000001</v>
      </c>
      <c r="N72" s="31">
        <f>Y6/2</f>
        <v>0.57599999999999996</v>
      </c>
      <c r="O72" s="17"/>
      <c r="P72" s="17"/>
    </row>
    <row r="73" spans="2:16" x14ac:dyDescent="0.25">
      <c r="B73" s="12" t="s">
        <v>151</v>
      </c>
      <c r="C73" s="12"/>
      <c r="D73" s="31">
        <v>0.6</v>
      </c>
      <c r="E73" s="31">
        <v>0</v>
      </c>
      <c r="F73" s="31">
        <f>AB5/2</f>
        <v>0.6</v>
      </c>
      <c r="G73" s="31">
        <f>F73-(Y5/2)</f>
        <v>0.24</v>
      </c>
      <c r="H73" s="31">
        <f>Y5/2</f>
        <v>0.36</v>
      </c>
      <c r="I73" s="31">
        <v>0.6</v>
      </c>
      <c r="J73" s="31">
        <f t="shared" si="36"/>
        <v>0.96</v>
      </c>
      <c r="K73" s="31">
        <v>0</v>
      </c>
      <c r="L73" s="31">
        <f>AB6/2</f>
        <v>0.96</v>
      </c>
      <c r="M73" s="31">
        <f t="shared" si="37"/>
        <v>0.38400000000000001</v>
      </c>
      <c r="N73" s="31">
        <f>Y6/2</f>
        <v>0.57599999999999996</v>
      </c>
      <c r="O73" s="17"/>
      <c r="P73" s="17"/>
    </row>
    <row r="74" spans="2:16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</row>
    <row r="75" spans="2:16" x14ac:dyDescent="0.25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</row>
    <row r="76" spans="2:16" x14ac:dyDescent="0.25">
      <c r="B76" s="16" t="s">
        <v>131</v>
      </c>
      <c r="C76" s="16"/>
      <c r="D76" s="30">
        <v>24</v>
      </c>
      <c r="E76" s="30">
        <v>36</v>
      </c>
      <c r="F76" s="30">
        <f>E76+D76</f>
        <v>60</v>
      </c>
      <c r="G76" s="30">
        <v>0</v>
      </c>
      <c r="H76" s="30">
        <f>F76</f>
        <v>60</v>
      </c>
      <c r="I76" s="30">
        <f>H76*0.4</f>
        <v>24</v>
      </c>
      <c r="J76" s="17"/>
      <c r="K76" s="17"/>
      <c r="L76" s="17"/>
      <c r="M76" s="17"/>
      <c r="N76" s="17"/>
      <c r="O76" s="17"/>
      <c r="P76" s="17"/>
    </row>
    <row r="77" spans="2:16" x14ac:dyDescent="0.25">
      <c r="B77" s="16" t="s">
        <v>149</v>
      </c>
      <c r="C77" s="16"/>
      <c r="D77" s="30">
        <v>18</v>
      </c>
      <c r="E77" s="30">
        <v>11.5437019</v>
      </c>
      <c r="F77" s="30">
        <f t="shared" ref="F77:F79" si="38">E77+D77</f>
        <v>29.543701900000002</v>
      </c>
      <c r="G77" s="30">
        <f>F77-((320.658386*F76)/1000)</f>
        <v>10.30419874</v>
      </c>
      <c r="H77" s="30">
        <f>F77-G77</f>
        <v>19.239503160000002</v>
      </c>
      <c r="I77" s="30">
        <f t="shared" ref="I77:I79" si="39">H77*0.4</f>
        <v>7.6958012640000009</v>
      </c>
      <c r="J77" s="17"/>
      <c r="K77" s="17"/>
      <c r="L77" s="17"/>
      <c r="M77" s="17"/>
      <c r="N77" s="17"/>
      <c r="O77" s="17"/>
      <c r="P77" s="17"/>
    </row>
    <row r="78" spans="2:16" x14ac:dyDescent="0.25">
      <c r="B78" s="16" t="s">
        <v>150</v>
      </c>
      <c r="C78" s="16"/>
      <c r="D78" s="30">
        <v>0.6</v>
      </c>
      <c r="E78" s="30">
        <v>0.9</v>
      </c>
      <c r="F78" s="30">
        <f t="shared" si="38"/>
        <v>1.5</v>
      </c>
      <c r="G78" s="30">
        <v>0</v>
      </c>
      <c r="H78" s="30">
        <f t="shared" ref="H78:H79" si="40">F78</f>
        <v>1.5</v>
      </c>
      <c r="I78" s="30">
        <f t="shared" si="39"/>
        <v>0.60000000000000009</v>
      </c>
      <c r="J78" s="17"/>
      <c r="K78" s="17"/>
      <c r="L78" s="17"/>
      <c r="M78" s="17"/>
      <c r="N78" s="17"/>
      <c r="O78" s="17"/>
      <c r="P78" s="17"/>
    </row>
    <row r="79" spans="2:16" x14ac:dyDescent="0.25">
      <c r="B79" s="16" t="s">
        <v>151</v>
      </c>
      <c r="C79" s="16"/>
      <c r="D79" s="30">
        <v>0.6</v>
      </c>
      <c r="E79" s="30">
        <v>0.9</v>
      </c>
      <c r="F79" s="30">
        <f t="shared" si="38"/>
        <v>1.5</v>
      </c>
      <c r="G79" s="30">
        <v>0</v>
      </c>
      <c r="H79" s="30">
        <f t="shared" si="40"/>
        <v>1.5</v>
      </c>
      <c r="I79" s="30">
        <f t="shared" si="39"/>
        <v>0.60000000000000009</v>
      </c>
      <c r="J79" s="17"/>
      <c r="K79" s="17"/>
      <c r="L79" s="17"/>
      <c r="M79" s="17"/>
      <c r="N79" s="17"/>
      <c r="O79" s="17"/>
      <c r="P79" s="17"/>
    </row>
    <row r="80" spans="2:16" x14ac:dyDescent="0.25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spans="2:16" x14ac:dyDescent="0.25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</row>
    <row r="82" spans="2:16" x14ac:dyDescent="0.25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</row>
    <row r="83" spans="2:16" x14ac:dyDescent="0.25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</row>
  </sheetData>
  <mergeCells count="1">
    <mergeCell ref="J34:L34"/>
  </mergeCells>
  <pageMargins left="0.7" right="0.7" top="0.75" bottom="0.75" header="0.3" footer="0.3"/>
  <ignoredErrors>
    <ignoredError sqref="L71 H77" formula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8D60A5191DED4F8835E4DEA5F52380" ma:contentTypeVersion="4" ma:contentTypeDescription="Create a new document." ma:contentTypeScope="" ma:versionID="97749763aa3d15f035dd388e058e96b6">
  <xsd:schema xmlns:xsd="http://www.w3.org/2001/XMLSchema" xmlns:xs="http://www.w3.org/2001/XMLSchema" xmlns:p="http://schemas.microsoft.com/office/2006/metadata/properties" xmlns:ns2="5d60d902-e3c5-4b86-a3b2-278d9df9faf6" targetNamespace="http://schemas.microsoft.com/office/2006/metadata/properties" ma:root="true" ma:fieldsID="a99fab9dda277cb3cb44790f9e1d9257" ns2:_="">
    <xsd:import namespace="5d60d902-e3c5-4b86-a3b2-278d9df9fa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0d902-e3c5-4b86-a3b2-278d9df9fa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4E520A-110C-4D44-9BDB-75F85AE8759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0FE802-D97E-4EE6-83FA-679C3BD343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7194CE-4067-4075-970B-FE881F2923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60d902-e3c5-4b86-a3b2-278d9df9fa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60% Aspen Complete </vt:lpstr>
      <vt:lpstr>Template</vt:lpstr>
      <vt:lpstr>Example 60% Aspen Predictions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Brown</dc:creator>
  <cp:keywords/>
  <dc:description/>
  <cp:lastModifiedBy>Nicola Voiculescu</cp:lastModifiedBy>
  <cp:revision/>
  <dcterms:created xsi:type="dcterms:W3CDTF">2024-02-21T13:31:20Z</dcterms:created>
  <dcterms:modified xsi:type="dcterms:W3CDTF">2024-05-07T14:37:12Z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0x0101000E8D60A5191DED4F8835E4DEA5F52380</vt:lpwstr>
  </property>
</Properties>
</file>